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ULA3-E48\Desktop\"/>
    </mc:Choice>
  </mc:AlternateContent>
  <xr:revisionPtr revIDLastSave="0" documentId="8_{61FDE9A2-21B0-4BB2-AD3C-B808D1D58C4C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Datos" sheetId="1" r:id="rId1"/>
    <sheet name="Reporte" sheetId="2" r:id="rId2"/>
    <sheet name="Cálculos Auxiliares" sheetId="3" state="hidden" r:id="rId3"/>
  </sheets>
  <externalReferences>
    <externalReference r:id="rId4"/>
  </externalReferences>
  <definedNames>
    <definedName name="_xlcn.WorksheetConnection_Ventasporvendedor.xlsxVentas_Objetivo" hidden="1">Ventas_Objetivo[]</definedName>
    <definedName name="_xlcn.WorksheetConnection_Ventasporvendedor.xlsxVentas_Reales" hidden="1">Ventas_Reales[]</definedName>
    <definedName name="Comprobantes">'[1]Tabla de Comprobantes'!$A$3:$A$65</definedName>
    <definedName name="PC">'[1]Tabla de Comprobantes'!$E$3:$E$14</definedName>
    <definedName name="Porcentaje_Gráfico">OFFSET('Cálculos Auxiliares'!$D$16,1,,COUNTA('Cálculos Auxiliares'!$D$17:$D$53))</definedName>
    <definedName name="Vendedor">Ventas_Objetivo[VENDEDOR]</definedName>
    <definedName name="Vendedor_Grafico">OFFSET('Cálculos Auxiliares'!$C$16,1,,COUNTA('Cálculos Auxiliares'!$C$17:$C$46))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Ventas_Objetivo" name="Ventas_Objetivo" connection="WorksheetConnection_Ventas por vendedor.xlsx!Ventas_Objetivo"/>
          <x15:modelTable id="Ventas_Reales" name="Ventas_Reales" connection="WorksheetConnection_Ventas por vendedor.xlsx!Ventas_Reales"/>
        </x15:modelTables>
        <x15:modelRelationships>
          <x15:modelRelationship fromTable="Ventas_Objetivo" fromColumn="VENDEDOR" toTable="Ventas_Reales" toColumn="VENDEDOR"/>
        </x15:modelRelationships>
      </x15:dataModel>
    </ext>
  </extLst>
</workbook>
</file>

<file path=xl/calcChain.xml><?xml version="1.0" encoding="utf-8"?>
<calcChain xmlns="http://schemas.openxmlformats.org/spreadsheetml/2006/main">
  <c r="C42" i="3" l="1"/>
  <c r="C41" i="3"/>
  <c r="C40" i="3"/>
  <c r="C39" i="3"/>
  <c r="C38" i="3"/>
  <c r="C37" i="3"/>
  <c r="C36" i="3"/>
  <c r="C35" i="3"/>
  <c r="C34" i="3"/>
  <c r="C33" i="3"/>
  <c r="C32" i="3"/>
  <c r="M11" i="3"/>
  <c r="L11" i="3"/>
  <c r="K11" i="3"/>
  <c r="J11" i="3"/>
  <c r="I11" i="3"/>
  <c r="H11" i="3"/>
  <c r="G11" i="3"/>
  <c r="F11" i="3"/>
  <c r="E11" i="3"/>
  <c r="D11" i="3"/>
  <c r="C11" i="3"/>
  <c r="B11" i="3"/>
  <c r="M10" i="3"/>
  <c r="L10" i="3"/>
  <c r="K10" i="3"/>
  <c r="J10" i="3"/>
  <c r="I10" i="3"/>
  <c r="H10" i="3"/>
  <c r="G10" i="3"/>
  <c r="F10" i="3"/>
  <c r="E10" i="3"/>
  <c r="D10" i="3"/>
  <c r="C10" i="3"/>
  <c r="B10" i="3"/>
  <c r="A3" i="3"/>
  <c r="G8" i="2"/>
  <c r="D4" i="3" l="1"/>
  <c r="E4" i="3"/>
  <c r="F4" i="3"/>
  <c r="I4" i="3"/>
  <c r="H4" i="3"/>
  <c r="K4" i="3"/>
  <c r="J4" i="3"/>
  <c r="L4" i="3"/>
  <c r="M4" i="3"/>
  <c r="C4" i="3"/>
  <c r="G4" i="3"/>
  <c r="B4" i="3"/>
  <c r="C23" i="1"/>
  <c r="C17" i="3" s="1"/>
  <c r="C24" i="1"/>
  <c r="C18" i="3" s="1"/>
  <c r="C25" i="1"/>
  <c r="C19" i="3" s="1"/>
  <c r="C26" i="1"/>
  <c r="C20" i="3" s="1"/>
  <c r="C27" i="1"/>
  <c r="C21" i="3" s="1"/>
  <c r="C28" i="1"/>
  <c r="C22" i="3" s="1"/>
  <c r="C29" i="1"/>
  <c r="C23" i="3" s="1"/>
  <c r="C30" i="1"/>
  <c r="C24" i="3" s="1"/>
  <c r="C25" i="3"/>
  <c r="C26" i="3"/>
  <c r="C27" i="3"/>
  <c r="C28" i="3"/>
  <c r="C29" i="3"/>
  <c r="C30" i="3"/>
  <c r="C31" i="3"/>
  <c r="P30" i="1"/>
  <c r="P14" i="1"/>
  <c r="H5" i="3" l="1"/>
  <c r="K5" i="3"/>
  <c r="C5" i="3"/>
  <c r="I5" i="3"/>
  <c r="G5" i="3"/>
  <c r="B5" i="3"/>
  <c r="M5" i="3"/>
  <c r="F5" i="3"/>
  <c r="L5" i="3"/>
  <c r="J5" i="3"/>
  <c r="D5" i="3"/>
  <c r="E5" i="3"/>
  <c r="B8" i="2"/>
  <c r="P23" i="1"/>
  <c r="P24" i="1"/>
  <c r="P25" i="1"/>
  <c r="P26" i="1"/>
  <c r="P27" i="1"/>
  <c r="P28" i="1"/>
  <c r="P29" i="1"/>
  <c r="P7" i="1"/>
  <c r="P8" i="1"/>
  <c r="P9" i="1"/>
  <c r="P13" i="1"/>
  <c r="D28" i="3" l="1"/>
  <c r="D21" i="3"/>
  <c r="D20" i="3"/>
  <c r="D19" i="3"/>
  <c r="D30" i="3"/>
  <c r="D31" i="3"/>
  <c r="D24" i="3"/>
  <c r="D18" i="3"/>
  <c r="D42" i="3"/>
  <c r="D36" i="3"/>
  <c r="D41" i="3"/>
  <c r="D35" i="3"/>
  <c r="D17" i="3"/>
  <c r="D40" i="3"/>
  <c r="D34" i="3"/>
  <c r="D37" i="3"/>
  <c r="D39" i="3"/>
  <c r="D33" i="3"/>
  <c r="D38" i="3"/>
  <c r="D32" i="3"/>
  <c r="D25" i="3"/>
  <c r="D27" i="3"/>
  <c r="D23" i="3"/>
  <c r="D29" i="3"/>
  <c r="D22" i="3"/>
  <c r="D26" i="3"/>
  <c r="D14" i="2"/>
  <c r="D32" i="2"/>
  <c r="P11" i="1"/>
  <c r="P10" i="1"/>
  <c r="D10" i="2" s="1"/>
  <c r="P12" i="1"/>
  <c r="D28" i="2" l="1"/>
  <c r="C37" i="2" s="1"/>
  <c r="C19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Modelo de datos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Ventas por vendedor.xlsx!Ventas_Objetivo" type="102" refreshedVersion="7" minRefreshableVersion="5">
    <extLst>
      <ext xmlns:x15="http://schemas.microsoft.com/office/spreadsheetml/2010/11/main" uri="{DE250136-89BD-433C-8126-D09CA5730AF9}">
        <x15:connection id="Ventas_Objetivo" autoDelete="1">
          <x15:rangePr sourceName="_xlcn.WorksheetConnection_Ventasporvendedor.xlsxVentas_Objetivo"/>
        </x15:connection>
      </ext>
    </extLst>
  </connection>
  <connection id="3" xr16:uid="{00000000-0015-0000-FFFF-FFFF02000000}" name="WorksheetConnection_Ventas por vendedor.xlsx!Ventas_Reales" type="102" refreshedVersion="7" minRefreshableVersion="5">
    <extLst>
      <ext xmlns:x15="http://schemas.microsoft.com/office/spreadsheetml/2010/11/main" uri="{DE250136-89BD-433C-8126-D09CA5730AF9}">
        <x15:connection id="Ventas_Reales">
          <x15:rangePr sourceName="_xlcn.WorksheetConnection_Ventasporvendedor.xlsxVentas_Reales"/>
        </x15:connection>
      </ext>
    </extLst>
  </connection>
</connections>
</file>

<file path=xl/sharedStrings.xml><?xml version="1.0" encoding="utf-8"?>
<sst xmlns="http://schemas.openxmlformats.org/spreadsheetml/2006/main" count="92" uniqueCount="43">
  <si>
    <t>VENTAS - OBJETIVO</t>
  </si>
  <si>
    <t>VENTAS - REALES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</si>
  <si>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</si>
  <si>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</si>
  <si>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</si>
  <si>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</si>
  <si>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</si>
  <si>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</si>
  <si>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</si>
  <si>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</si>
  <si>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</si>
  <si>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</si>
  <si>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</si>
  <si>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</si>
  <si>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</si>
  <si>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VENDEDOR</t>
  </si>
  <si>
    <t>Carolina</t>
  </si>
  <si>
    <t>Francisco</t>
  </si>
  <si>
    <t>Clara</t>
  </si>
  <si>
    <t>REPORTE DE VENTAS VENDEDOR:</t>
  </si>
  <si>
    <t>Objetivo</t>
  </si>
  <si>
    <t>Real</t>
  </si>
  <si>
    <t>% DE REALIZACIÓN</t>
  </si>
  <si>
    <t>REPORTE DEL EQUIPO DE VENTAS</t>
  </si>
  <si>
    <t>DESEMPEÑO MENSUAL DEL EQUIPO</t>
  </si>
  <si>
    <t>Rodolfo</t>
  </si>
  <si>
    <t>Juan Carlos</t>
  </si>
  <si>
    <t>María</t>
  </si>
  <si>
    <t>Carmen</t>
  </si>
  <si>
    <t>Mirtha</t>
  </si>
  <si>
    <t>#</t>
  </si>
  <si>
    <t>Vendedor_Grafico</t>
  </si>
  <si>
    <t>Porcentaje_Gráfico</t>
  </si>
  <si>
    <t>cálculos auxiliares</t>
  </si>
  <si>
    <t>Escriba cada vendedor cuánto debe vender por mes</t>
  </si>
  <si>
    <t>Elija el vendedor a visualizar</t>
  </si>
  <si>
    <t>Especifique sólo las ventas reales de cada mes</t>
  </si>
  <si>
    <t>Rellena los valores faltantes de los vendedores por cada mes</t>
  </si>
  <si>
    <t>Realiza el analisis del grafico minimo a tres vendedores</t>
  </si>
  <si>
    <t>Vendedor 1</t>
  </si>
  <si>
    <t>Vendedor 2</t>
  </si>
  <si>
    <t>Vendedor 3</t>
  </si>
  <si>
    <t>Analisis general de las ventas en todo el equipo de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</si>
</sst>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&quot;$&quot;\ #,##0.00"/>
  </numFmts>
  <fonts count="2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 tint="0.34998626667073579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7" tint="-0.499984740745262"/>
      <name val="Calibri"/>
      <family val="2"/>
      <charset val="162"/>
      <scheme val="minor"/>
    </font>
    <font>
      <b/>
      <sz val="16"/>
      <color theme="1" tint="0.249977111117893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b/>
      <sz val="14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6" tint="-0.249977111117893"/>
      <name val="Calibri"/>
      <family val="2"/>
      <scheme val="minor"/>
    </font>
    <font>
      <sz val="14"/>
      <color theme="6" tint="-0.249977111117893"/>
      <name val="Calibri"/>
      <family val="2"/>
      <scheme val="minor"/>
    </font>
    <font>
      <sz val="16"/>
      <color theme="0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charset val="162"/>
      <scheme val="minor"/>
    </font>
    <font>
      <b/>
      <sz val="26"/>
      <color theme="1" tint="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CE7"/>
        <bgColor indexed="64"/>
      </patternFill>
    </fill>
    <fill>
      <patternFill patternType="solid">
        <fgColor rgb="FFFFDB00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theme="0" tint="-4.9989318521683403E-2"/>
      </left>
      <right style="medium">
        <color rgb="FFFFDB00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/>
      <right style="medium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rgb="FFFFDB00"/>
      </left>
      <right/>
      <top/>
      <bottom/>
      <diagonal/>
    </border>
    <border>
      <left style="medium">
        <color rgb="FFFFDB00"/>
      </left>
      <right/>
      <top/>
      <bottom style="medium">
        <color theme="0" tint="-4.9989318521683403E-2"/>
      </bottom>
      <diagonal/>
    </border>
    <border>
      <left style="medium">
        <color rgb="FFFFDB00"/>
      </left>
      <right/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rgb="FFFFDB00"/>
      </left>
      <right/>
      <top style="medium">
        <color theme="0" tint="-4.9989318521683403E-2"/>
      </top>
      <bottom style="slantDashDot">
        <color theme="0" tint="-4.9989318521683403E-2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 style="medium">
        <color theme="0" tint="-4.9989318521683403E-2"/>
      </right>
      <top style="medium">
        <color theme="0" tint="-4.9989318521683403E-2"/>
      </top>
      <bottom/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/>
      <diagonal/>
    </border>
    <border>
      <left style="medium">
        <color rgb="FFFFDB00"/>
      </left>
      <right/>
      <top style="medium">
        <color theme="0" tint="-4.9989318521683403E-2"/>
      </top>
      <bottom/>
      <diagonal/>
    </border>
    <border>
      <left style="medium">
        <color rgb="FFFFDB00"/>
      </left>
      <right/>
      <top style="medium">
        <color rgb="FFFFDB00"/>
      </top>
      <bottom style="medium">
        <color rgb="FFFFDB00"/>
      </bottom>
      <diagonal/>
    </border>
    <border>
      <left/>
      <right/>
      <top style="medium">
        <color rgb="FFFFDB00"/>
      </top>
      <bottom style="medium">
        <color rgb="FFFFDB00"/>
      </bottom>
      <diagonal/>
    </border>
    <border>
      <left/>
      <right style="medium">
        <color rgb="FFFFDB00"/>
      </right>
      <top style="medium">
        <color rgb="FFFFDB00"/>
      </top>
      <bottom style="medium">
        <color rgb="FFFFDB00"/>
      </bottom>
      <diagonal/>
    </border>
    <border>
      <left style="medium">
        <color theme="0" tint="-4.9989318521683403E-2"/>
      </left>
      <right style="medium">
        <color rgb="FFFFDB00"/>
      </right>
      <top style="medium">
        <color theme="0" tint="-4.9989318521683403E-2"/>
      </top>
      <bottom/>
      <diagonal/>
    </border>
    <border>
      <left style="medium">
        <color theme="0" tint="-4.9989318521683403E-2"/>
      </left>
      <right/>
      <top style="medium">
        <color theme="0" tint="-4.9989318521683403E-2"/>
      </top>
      <bottom/>
      <diagonal/>
    </border>
    <border>
      <left/>
      <right/>
      <top style="thin">
        <color theme="6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/>
      <bottom style="medium">
        <color theme="0" tint="-4.9989318521683403E-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2" fillId="0" borderId="0" applyFont="0" applyFill="0" applyBorder="0" applyAlignment="0" applyProtection="0"/>
    <xf numFmtId="0" fontId="20" fillId="0" borderId="0"/>
  </cellStyleXfs>
  <cellXfs count="81">
    <xf numFmtId="0" fontId="0" fillId="0" borderId="0" xfId="0"/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indent="1"/>
    </xf>
    <xf numFmtId="165" fontId="4" fillId="0" borderId="2" xfId="0" applyNumberFormat="1" applyFont="1" applyBorder="1" applyAlignment="1">
      <alignment horizontal="center" vertical="center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8" fillId="2" borderId="0" xfId="0" applyFont="1" applyFill="1"/>
    <xf numFmtId="0" fontId="9" fillId="2" borderId="0" xfId="0" applyFont="1" applyFill="1" applyBorder="1" applyAlignment="1">
      <alignment horizontal="right" vertical="center" indent="1"/>
    </xf>
    <xf numFmtId="0" fontId="0" fillId="0" borderId="0" xfId="0" applyBorder="1"/>
    <xf numFmtId="0" fontId="0" fillId="0" borderId="0" xfId="0" applyFill="1"/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0" fillId="2" borderId="0" xfId="0" applyFill="1" applyBorder="1"/>
    <xf numFmtId="165" fontId="4" fillId="0" borderId="2" xfId="0" applyNumberFormat="1" applyFont="1" applyFill="1" applyBorder="1" applyAlignment="1">
      <alignment horizontal="center" vertical="center"/>
    </xf>
    <xf numFmtId="0" fontId="4" fillId="0" borderId="14" xfId="0" applyFont="1" applyBorder="1" applyAlignment="1">
      <alignment horizontal="left" vertical="center" indent="1"/>
    </xf>
    <xf numFmtId="165" fontId="4" fillId="0" borderId="15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indent="1"/>
    </xf>
    <xf numFmtId="165" fontId="4" fillId="0" borderId="0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left" vertical="center" indent="1"/>
    </xf>
    <xf numFmtId="165" fontId="4" fillId="0" borderId="15" xfId="0" applyNumberFormat="1" applyFont="1" applyFill="1" applyBorder="1" applyAlignment="1">
      <alignment horizontal="center" vertical="center"/>
    </xf>
    <xf numFmtId="165" fontId="4" fillId="0" borderId="20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165" fontId="4" fillId="0" borderId="3" xfId="0" applyNumberFormat="1" applyFont="1" applyBorder="1" applyAlignment="1">
      <alignment horizontal="center" vertical="center"/>
    </xf>
    <xf numFmtId="165" fontId="4" fillId="0" borderId="14" xfId="0" applyNumberFormat="1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4" fillId="5" borderId="23" xfId="0" applyFont="1" applyFill="1" applyBorder="1" applyAlignment="1">
      <alignment horizontal="left" vertical="center" indent="1"/>
    </xf>
    <xf numFmtId="0" fontId="13" fillId="0" borderId="0" xfId="0" applyFont="1" applyAlignment="1">
      <alignment horizontal="center"/>
    </xf>
    <xf numFmtId="0" fontId="0" fillId="3" borderId="0" xfId="0" applyFill="1"/>
    <xf numFmtId="0" fontId="14" fillId="0" borderId="0" xfId="0" applyFont="1"/>
    <xf numFmtId="0" fontId="14" fillId="0" borderId="0" xfId="0" applyFont="1" applyAlignment="1">
      <alignment horizontal="center"/>
    </xf>
    <xf numFmtId="0" fontId="16" fillId="3" borderId="0" xfId="0" applyFont="1" applyFill="1" applyAlignment="1">
      <alignment vertical="center"/>
    </xf>
    <xf numFmtId="165" fontId="14" fillId="0" borderId="0" xfId="0" applyNumberFormat="1" applyFont="1" applyAlignment="1">
      <alignment horizontal="center"/>
    </xf>
    <xf numFmtId="9" fontId="14" fillId="0" borderId="0" xfId="1" applyFont="1" applyAlignment="1">
      <alignment horizontal="center"/>
    </xf>
    <xf numFmtId="0" fontId="14" fillId="0" borderId="0" xfId="0" applyFont="1" applyFill="1" applyBorder="1"/>
    <xf numFmtId="0" fontId="17" fillId="3" borderId="22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horizontal="center"/>
    </xf>
    <xf numFmtId="9" fontId="18" fillId="4" borderId="0" xfId="1" applyFont="1" applyFill="1" applyBorder="1" applyAlignment="1">
      <alignment horizontal="center"/>
    </xf>
    <xf numFmtId="9" fontId="18" fillId="0" borderId="0" xfId="1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Alignment="1">
      <alignment vertical="top"/>
    </xf>
    <xf numFmtId="1" fontId="4" fillId="0" borderId="25" xfId="0" applyNumberFormat="1" applyFont="1" applyBorder="1" applyAlignment="1">
      <alignment horizontal="left" vertical="center" indent="1"/>
    </xf>
    <xf numFmtId="1" fontId="4" fillId="0" borderId="2" xfId="0" applyNumberFormat="1" applyFont="1" applyBorder="1" applyAlignment="1">
      <alignment horizontal="left" vertical="center" indent="1"/>
    </xf>
    <xf numFmtId="165" fontId="4" fillId="5" borderId="5" xfId="0" applyNumberFormat="1" applyFont="1" applyFill="1" applyBorder="1" applyAlignment="1">
      <alignment horizontal="center" vertical="center"/>
    </xf>
    <xf numFmtId="165" fontId="4" fillId="5" borderId="6" xfId="0" applyNumberFormat="1" applyFont="1" applyFill="1" applyBorder="1" applyAlignment="1">
      <alignment horizontal="center" vertical="center"/>
    </xf>
    <xf numFmtId="165" fontId="4" fillId="5" borderId="7" xfId="0" applyNumberFormat="1" applyFont="1" applyFill="1" applyBorder="1" applyAlignment="1">
      <alignment horizontal="center" vertical="center"/>
    </xf>
    <xf numFmtId="165" fontId="4" fillId="5" borderId="16" xfId="0" applyNumberFormat="1" applyFont="1" applyFill="1" applyBorder="1" applyAlignment="1">
      <alignment horizontal="center" vertical="center"/>
    </xf>
    <xf numFmtId="165" fontId="4" fillId="5" borderId="21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13" fillId="0" borderId="0" xfId="0" applyFont="1" applyBorder="1"/>
    <xf numFmtId="0" fontId="3" fillId="3" borderId="24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/>
    </xf>
    <xf numFmtId="0" fontId="9" fillId="2" borderId="0" xfId="0" applyFont="1" applyFill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164" fontId="11" fillId="0" borderId="8" xfId="0" applyNumberFormat="1" applyFont="1" applyFill="1" applyBorder="1" applyAlignment="1" applyProtection="1">
      <alignment horizontal="center" vertical="center"/>
      <protection hidden="1"/>
    </xf>
    <xf numFmtId="164" fontId="11" fillId="0" borderId="9" xfId="0" applyNumberFormat="1" applyFont="1" applyFill="1" applyBorder="1" applyAlignment="1" applyProtection="1">
      <alignment horizontal="center" vertical="center"/>
      <protection hidden="1"/>
    </xf>
    <xf numFmtId="164" fontId="11" fillId="0" borderId="10" xfId="0" applyNumberFormat="1" applyFont="1" applyFill="1" applyBorder="1" applyAlignment="1" applyProtection="1">
      <alignment horizontal="center" vertical="center"/>
      <protection hidden="1"/>
    </xf>
    <xf numFmtId="164" fontId="11" fillId="0" borderId="11" xfId="0" applyNumberFormat="1" applyFont="1" applyFill="1" applyBorder="1" applyAlignment="1" applyProtection="1">
      <alignment horizontal="center" vertical="center"/>
      <protection hidden="1"/>
    </xf>
    <xf numFmtId="164" fontId="11" fillId="0" borderId="12" xfId="0" applyNumberFormat="1" applyFont="1" applyFill="1" applyBorder="1" applyAlignment="1" applyProtection="1">
      <alignment horizontal="center" vertical="center"/>
      <protection hidden="1"/>
    </xf>
    <xf numFmtId="164" fontId="11" fillId="0" borderId="13" xfId="0" applyNumberFormat="1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>
      <alignment horizontal="center" vertical="center"/>
    </xf>
    <xf numFmtId="0" fontId="15" fillId="6" borderId="0" xfId="0" applyFont="1" applyFill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22" fillId="2" borderId="17" xfId="0" applyFont="1" applyFill="1" applyBorder="1" applyAlignment="1">
      <alignment horizontal="center" vertical="center"/>
    </xf>
    <xf numFmtId="0" fontId="22" fillId="2" borderId="18" xfId="0" applyFont="1" applyFill="1" applyBorder="1" applyAlignment="1">
      <alignment horizontal="center" vertical="center"/>
    </xf>
    <xf numFmtId="0" fontId="22" fillId="2" borderId="19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3">
    <cellStyle name="Normal" xfId="0" builtinId="0"/>
    <cellStyle name="Normal 2" xfId="2" xr:uid="{00000000-0005-0000-0000-000001000000}"/>
    <cellStyle name="Porcentaje" xfId="1" builtinId="5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/>
        <top style="medium">
          <color theme="0" tint="-4.9989318521683403E-2"/>
        </top>
        <bottom style="slantDashDot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rgb="FFFFDB00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/>
        <horizontal style="medium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" formatCode="0"/>
      <alignment horizontal="left" vertical="center" textRotation="0" wrapText="0" indent="1" justifyLastLine="0" shrinkToFit="0" readingOrder="0"/>
      <border diagonalUp="0" diagonalDown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border outline="0">
        <left style="medium">
          <color theme="0" tint="-4.9989318521683403E-2"/>
        </left>
        <right style="medium">
          <color rgb="FFFFDB0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249977111117893"/>
        <name val="Calibri"/>
        <scheme val="minor"/>
      </font>
      <fill>
        <patternFill patternType="solid">
          <fgColor indexed="64"/>
          <bgColor rgb="FFFFFC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/>
        <top style="medium">
          <color theme="0" tint="-4.9989318521683403E-2"/>
        </top>
        <bottom style="slantDashDot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rgb="FFFFDB00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65" formatCode="&quot;$&quot;\ #,##0.00"/>
      <alignment horizontal="center" vertical="center" textRotation="0" wrapText="0" indent="0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numFmt numFmtId="1" formatCode="0"/>
      <alignment horizontal="left" vertical="center" textRotation="0" wrapText="0" indent="1" justifyLastLine="0" shrinkToFit="0" readingOrder="0"/>
      <border diagonalUp="0" diagonalDown="0" outline="0"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</border>
    </dxf>
    <dxf>
      <border outline="0">
        <left style="medium">
          <color theme="0" tint="-4.9989318521683403E-2"/>
        </left>
        <right style="medium">
          <color rgb="FFFFDB0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249977111117893"/>
        <name val="Calibri"/>
        <scheme val="minor"/>
      </font>
      <fill>
        <patternFill patternType="solid">
          <fgColor indexed="64"/>
          <bgColor rgb="FFFFFCE7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DB00"/>
      <color rgb="FFFFFC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powerPivotData" Target="model/item.data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Ventas Objetivo</c:v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Datos!$D$6:$O$6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'Cálculos Auxiliares'!$B$4:$M$4</c:f>
              <c:numCache>
                <c:formatCode>"$"\ #,##0.00</c:formatCode>
                <c:ptCount val="12"/>
                <c:pt idx="0">
                  <c:v>1845</c:v>
                </c:pt>
                <c:pt idx="1">
                  <c:v>1568</c:v>
                </c:pt>
                <c:pt idx="2">
                  <c:v>1416</c:v>
                </c:pt>
                <c:pt idx="3">
                  <c:v>1252</c:v>
                </c:pt>
                <c:pt idx="4">
                  <c:v>1181</c:v>
                </c:pt>
                <c:pt idx="5">
                  <c:v>1700</c:v>
                </c:pt>
                <c:pt idx="6">
                  <c:v>1054</c:v>
                </c:pt>
                <c:pt idx="7">
                  <c:v>1445</c:v>
                </c:pt>
                <c:pt idx="8">
                  <c:v>1254</c:v>
                </c:pt>
                <c:pt idx="9">
                  <c:v>1706</c:v>
                </c:pt>
                <c:pt idx="10">
                  <c:v>1366</c:v>
                </c:pt>
                <c:pt idx="11">
                  <c:v>1086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58E-4792-B299-1EC7DAA13558}"/>
            </c:ext>
          </c:extLst>
        </c:ser>
        <c:ser>
          <c:idx val="1"/>
          <c:order val="1"/>
          <c:tx>
            <c:v>Ventas Reales</c:v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val>
            <c:numRef>
              <c:f>'Cálculos Auxiliares'!$B$5:$M$5</c:f>
              <c:numCache>
                <c:formatCode>"$"\ #,##0.00</c:formatCode>
                <c:ptCount val="12"/>
                <c:pt idx="0">
                  <c:v>2155</c:v>
                </c:pt>
                <c:pt idx="1">
                  <c:v>2156</c:v>
                </c:pt>
                <c:pt idx="2">
                  <c:v>1452</c:v>
                </c:pt>
                <c:pt idx="3">
                  <c:v>1168</c:v>
                </c:pt>
                <c:pt idx="4">
                  <c:v>2396</c:v>
                </c:pt>
                <c:pt idx="5">
                  <c:v>1356</c:v>
                </c:pt>
                <c:pt idx="6">
                  <c:v>1434</c:v>
                </c:pt>
                <c:pt idx="7">
                  <c:v>2471</c:v>
                </c:pt>
                <c:pt idx="8">
                  <c:v>2882</c:v>
                </c:pt>
                <c:pt idx="9">
                  <c:v>1457</c:v>
                </c:pt>
                <c:pt idx="10">
                  <c:v>1808</c:v>
                </c:pt>
                <c:pt idx="11">
                  <c:v>2489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58E-4792-B299-1EC7DAA135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471193231"/>
        <c:axId val="1471194479"/>
      </c:barChart>
      <c:catAx>
        <c:axId val="14711932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71194479"/>
        <c:crosses val="autoZero"/>
        <c:auto val="1"/>
        <c:lblAlgn val="ctr"/>
        <c:lblOffset val="100"/>
        <c:noMultiLvlLbl val="0"/>
      </c:catAx>
      <c:valAx>
        <c:axId val="1471194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711932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Ventas Objetivo</c:v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'Cálculos Auxiliares'!$B$9:$M$9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'Cálculos Auxiliares'!$B$10:$M$10</c:f>
              <c:numCache>
                <c:formatCode>"$"\ #,##0.00</c:formatCode>
                <c:ptCount val="12"/>
                <c:pt idx="0">
                  <c:v>5275</c:v>
                </c:pt>
                <c:pt idx="1">
                  <c:v>4727</c:v>
                </c:pt>
                <c:pt idx="2">
                  <c:v>4638</c:v>
                </c:pt>
                <c:pt idx="3">
                  <c:v>3556</c:v>
                </c:pt>
                <c:pt idx="4">
                  <c:v>3939</c:v>
                </c:pt>
                <c:pt idx="5">
                  <c:v>5023</c:v>
                </c:pt>
                <c:pt idx="6">
                  <c:v>3665</c:v>
                </c:pt>
                <c:pt idx="7">
                  <c:v>4568</c:v>
                </c:pt>
                <c:pt idx="8">
                  <c:v>3865</c:v>
                </c:pt>
                <c:pt idx="9">
                  <c:v>4945</c:v>
                </c:pt>
                <c:pt idx="10">
                  <c:v>4467</c:v>
                </c:pt>
                <c:pt idx="11">
                  <c:v>4347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C4-421D-A074-756714DCE71B}"/>
            </c:ext>
          </c:extLst>
        </c:ser>
        <c:ser>
          <c:idx val="1"/>
          <c:order val="1"/>
          <c:tx>
            <c:v>Ventas Reales</c:v>
          </c:tx>
          <c:spPr>
            <a:gradFill rotWithShape="1">
              <a:gsLst>
                <a:gs pos="0">
                  <a:schemeClr val="accent3">
                    <a:lumMod val="110000"/>
                    <a:satMod val="105000"/>
                    <a:tint val="67000"/>
                  </a:schemeClr>
                </a:gs>
                <a:gs pos="50000">
                  <a:schemeClr val="accent3">
                    <a:lumMod val="105000"/>
                    <a:satMod val="103000"/>
                    <a:tint val="73000"/>
                  </a:schemeClr>
                </a:gs>
                <a:gs pos="100000">
                  <a:schemeClr val="accent3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val>
            <c:numRef>
              <c:f>'Cálculos Auxiliares'!$B$11:$M$11</c:f>
              <c:numCache>
                <c:formatCode>"$"\ #,##0.00</c:formatCode>
                <c:ptCount val="12"/>
                <c:pt idx="0">
                  <c:v>6150</c:v>
                </c:pt>
                <c:pt idx="1">
                  <c:v>5927</c:v>
                </c:pt>
                <c:pt idx="2">
                  <c:v>6706</c:v>
                </c:pt>
                <c:pt idx="3">
                  <c:v>5167</c:v>
                </c:pt>
                <c:pt idx="4">
                  <c:v>6882</c:v>
                </c:pt>
                <c:pt idx="5">
                  <c:v>4456</c:v>
                </c:pt>
                <c:pt idx="6">
                  <c:v>6119</c:v>
                </c:pt>
                <c:pt idx="7">
                  <c:v>7033</c:v>
                </c:pt>
                <c:pt idx="8">
                  <c:v>6972</c:v>
                </c:pt>
                <c:pt idx="9">
                  <c:v>5537</c:v>
                </c:pt>
                <c:pt idx="10">
                  <c:v>5787</c:v>
                </c:pt>
                <c:pt idx="11">
                  <c:v>7059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C4-421D-A074-756714DCE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471193231"/>
        <c:axId val="1471194479"/>
      </c:barChart>
      <c:catAx>
        <c:axId val="14711932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71194479"/>
        <c:crosses val="autoZero"/>
        <c:auto val="1"/>
        <c:lblAlgn val="ctr"/>
        <c:lblOffset val="100"/>
        <c:noMultiLvlLbl val="0"/>
      </c:catAx>
      <c:valAx>
        <c:axId val="1471194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711932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/>
              <a:t>Porcentaje de participación en ventas de cada vendedor</a:t>
            </a:r>
          </a:p>
          <a:p>
            <a:pPr>
              <a:defRPr/>
            </a:pPr>
            <a:endParaRPr lang="es-A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'Cálculos Auxiliares'!$C$16</c:f>
              <c:strCache>
                <c:ptCount val="1"/>
                <c:pt idx="0">
                  <c:v>Vendedor_Grafico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25BE-44D0-A468-62845AFA190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25BE-44D0-A468-62845AFA190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25BE-44D0-A468-62845AFA190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7-25BE-44D0-A468-62845AFA1907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5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5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5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9-25BE-44D0-A468-62845AFA1907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6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6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6"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B-25BE-44D0-A468-62845AFA1907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lumMod val="60000"/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D-25BE-44D0-A468-62845AFA1907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lumMod val="60000"/>
                    <a:shade val="9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F-25BE-44D0-A468-62845AFA190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'Cálculos Auxiliares'!$C$17:$C$24</c:f>
              <c:strCache>
                <c:ptCount val="8"/>
                <c:pt idx="0">
                  <c:v>Carolina</c:v>
                </c:pt>
                <c:pt idx="1">
                  <c:v>Francisco</c:v>
                </c:pt>
                <c:pt idx="2">
                  <c:v>Clara</c:v>
                </c:pt>
                <c:pt idx="3">
                  <c:v>Rodolfo</c:v>
                </c:pt>
                <c:pt idx="4">
                  <c:v>Juan Carlos</c:v>
                </c:pt>
                <c:pt idx="5">
                  <c:v>María</c:v>
                </c:pt>
                <c:pt idx="6">
                  <c:v>Carmen</c:v>
                </c:pt>
                <c:pt idx="7">
                  <c:v>Mirtha</c:v>
                </c:pt>
              </c:strCache>
            </c:strRef>
          </c:cat>
          <c:val>
            <c:numRef>
              <c:f>'Cálculos Auxiliares'!$D$17:$D$24</c:f>
              <c:numCache>
                <c:formatCode>0%</c:formatCode>
                <c:ptCount val="8"/>
                <c:pt idx="0">
                  <c:v>0.38116403550376043</c:v>
                </c:pt>
                <c:pt idx="1">
                  <c:v>0.31470966867673961</c:v>
                </c:pt>
                <c:pt idx="2">
                  <c:v>0.30412629581949996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5BE-44D0-A468-62845AFA190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137160</xdr:colOff>
      <xdr:row>0</xdr:row>
      <xdr:rowOff>228600</xdr:rowOff>
    </xdr:from>
    <xdr:to>
      <xdr:col>5</xdr:col>
      <xdr:colOff>622300</xdr:colOff>
      <xdr:row>2</xdr:row>
      <xdr:rowOff>7620</xdr:rowOff>
    </xdr:to>
    <xdr:sp macro="" textlink="">
      <xdr:nvSpPr>
        <xdr:cNvPr id="7" name="TextBox 1">
          <a:extLst>
            <a:ext uri="{FF2B5EF4-FFF2-40B4-BE49-F238E27FC236}">
              <a16:creationId xmlns:a16="http://schemas.microsoft.com/office/drawing/2014/main" id="{67053AC2-6459-4ACF-9295-193234B6151B}"/>
            </a:ext>
          </a:extLst>
        </xdr:cNvPr>
        <xdr:cNvSpPr txBox="1"/>
      </xdr:nvSpPr>
      <xdr:spPr>
        <a:xfrm>
          <a:off x="441960" y="228600"/>
          <a:ext cx="5120640" cy="7442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n-US" sz="2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Reporte de ventas por vendedor</a:t>
          </a:r>
          <a:endParaRPr lang="es-AR" sz="4800">
            <a:effectLst/>
          </a:endParaRPr>
        </a:p>
      </xdr:txBody>
    </xdr:sp>
    <xdr:clientData/>
  </xdr:twoCellAnchor>
  <xdr:twoCellAnchor editAs="absolute">
    <xdr:from>
      <xdr:col>12</xdr:col>
      <xdr:colOff>890452</xdr:colOff>
      <xdr:row>1</xdr:row>
      <xdr:rowOff>60960</xdr:rowOff>
    </xdr:from>
    <xdr:to>
      <xdr:col>15</xdr:col>
      <xdr:colOff>706936</xdr:colOff>
      <xdr:row>2</xdr:row>
      <xdr:rowOff>99060</xdr:rowOff>
    </xdr:to>
    <xdr:sp macro="" textlink="">
      <xdr:nvSpPr>
        <xdr:cNvPr id="8" name="TextBox 2">
          <a:extLst>
            <a:ext uri="{FF2B5EF4-FFF2-40B4-BE49-F238E27FC236}">
              <a16:creationId xmlns:a16="http://schemas.microsoft.com/office/drawing/2014/main" id="{B79ED089-8EC0-4A77-A773-600BBE7A28A9}"/>
            </a:ext>
          </a:extLst>
        </xdr:cNvPr>
        <xdr:cNvSpPr txBox="1"/>
      </xdr:nvSpPr>
      <xdr:spPr>
        <a:xfrm>
          <a:off x="13837920" y="335280"/>
          <a:ext cx="3175000" cy="7391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US" sz="1400" b="1">
              <a:solidFill>
                <a:schemeClr val="tx1">
                  <a:lumMod val="75000"/>
                  <a:lumOff val="25000"/>
                </a:schemeClr>
              </a:solidFill>
              <a:latin typeface="Arial Rounded MT Bold" panose="020F0704030504030204" pitchFamily="34" charset="77"/>
              <a:ea typeface="Apple Symbols" panose="02000000000000000000" pitchFamily="2" charset="-79"/>
              <a:cs typeface="Apple Symbols" panose="02000000000000000000" pitchFamily="2" charset="-79"/>
            </a:rPr>
            <a:t>PlanillaExcel.com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</xdr:colOff>
      <xdr:row>8</xdr:row>
      <xdr:rowOff>91440</xdr:rowOff>
    </xdr:from>
    <xdr:to>
      <xdr:col>13</xdr:col>
      <xdr:colOff>739140</xdr:colOff>
      <xdr:row>21</xdr:row>
      <xdr:rowOff>121920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E193A8B2-495D-43BF-8D40-C89E7DB31B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99060</xdr:colOff>
      <xdr:row>26</xdr:row>
      <xdr:rowOff>91440</xdr:rowOff>
    </xdr:from>
    <xdr:to>
      <xdr:col>13</xdr:col>
      <xdr:colOff>739140</xdr:colOff>
      <xdr:row>40</xdr:row>
      <xdr:rowOff>9525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2B4F6A24-8C0D-4CAC-B00E-7872F8B14A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absolute">
    <xdr:from>
      <xdr:col>1</xdr:col>
      <xdr:colOff>0</xdr:colOff>
      <xdr:row>1</xdr:row>
      <xdr:rowOff>0</xdr:rowOff>
    </xdr:from>
    <xdr:to>
      <xdr:col>7</xdr:col>
      <xdr:colOff>457200</xdr:colOff>
      <xdr:row>2</xdr:row>
      <xdr:rowOff>43815</xdr:rowOff>
    </xdr:to>
    <xdr:sp macro="" textlink="">
      <xdr:nvSpPr>
        <xdr:cNvPr id="7" name="TextBox 1">
          <a:extLst>
            <a:ext uri="{FF2B5EF4-FFF2-40B4-BE49-F238E27FC236}">
              <a16:creationId xmlns:a16="http://schemas.microsoft.com/office/drawing/2014/main" id="{9E41256D-97A7-4A65-85F8-C4D186FDAD65}"/>
            </a:ext>
          </a:extLst>
        </xdr:cNvPr>
        <xdr:cNvSpPr txBox="1"/>
      </xdr:nvSpPr>
      <xdr:spPr>
        <a:xfrm>
          <a:off x="285750" y="180975"/>
          <a:ext cx="5334000" cy="7391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2400" b="1">
              <a:solidFill>
                <a:schemeClr val="tx1">
                  <a:lumMod val="85000"/>
                  <a:lumOff val="15000"/>
                </a:schemeClr>
              </a:solidFill>
            </a:rPr>
            <a:t>Reporte de ventas por vendedor</a:t>
          </a:r>
        </a:p>
      </xdr:txBody>
    </xdr:sp>
    <xdr:clientData/>
  </xdr:twoCellAnchor>
  <xdr:twoCellAnchor>
    <xdr:from>
      <xdr:col>1</xdr:col>
      <xdr:colOff>43544</xdr:colOff>
      <xdr:row>41</xdr:row>
      <xdr:rowOff>145143</xdr:rowOff>
    </xdr:from>
    <xdr:to>
      <xdr:col>13</xdr:col>
      <xdr:colOff>711200</xdr:colOff>
      <xdr:row>68</xdr:row>
      <xdr:rowOff>38100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16A5A93-C2A1-4709-8A1B-DDB3129C1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Ventas_Objetivo" displayName="Ventas_Objetivo" ref="B6:P14" totalsRowShown="0" headerRowDxfId="35" dataDxfId="34" tableBorderDxfId="33">
  <autoFilter ref="B6:P14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5" xr3:uid="{00000000-0010-0000-0000-00000F000000}" name="#" dataDxfId="32"/>
    <tableColumn id="1" xr3:uid="{00000000-0010-0000-0000-000001000000}" name="VENDEDOR" dataDxfId="31"/>
    <tableColumn id="2" xr3:uid="{00000000-0010-0000-0000-000002000000}" name="ENE" dataDxfId="30"/>
    <tableColumn id="3" xr3:uid="{00000000-0010-0000-0000-000003000000}" name="FEB" dataDxfId="29"/>
    <tableColumn id="4" xr3:uid="{00000000-0010-0000-0000-000004000000}" name="MAR" dataDxfId="28"/>
    <tableColumn id="5" xr3:uid="{00000000-0010-0000-0000-000005000000}" name="ABR" dataDxfId="27"/>
    <tableColumn id="6" xr3:uid="{00000000-0010-0000-0000-000006000000}" name="MAY" dataDxfId="26"/>
    <tableColumn id="7" xr3:uid="{00000000-0010-0000-0000-000007000000}" name="JUN" dataDxfId="25"/>
    <tableColumn id="8" xr3:uid="{00000000-0010-0000-0000-000008000000}" name="JUL" dataDxfId="24"/>
    <tableColumn id="9" xr3:uid="{00000000-0010-0000-0000-000009000000}" name="AGO" dataDxfId="23"/>
    <tableColumn id="10" xr3:uid="{00000000-0010-0000-0000-00000A000000}" name="SEP" dataDxfId="22"/>
    <tableColumn id="11" xr3:uid="{00000000-0010-0000-0000-00000B000000}" name="OCT" dataDxfId="21"/>
    <tableColumn id="12" xr3:uid="{00000000-0010-0000-0000-00000C000000}" name="NOV" dataDxfId="20"/>
    <tableColumn id="13" xr3:uid="{00000000-0010-0000-0000-00000D000000}" name="DIC" dataDxfId="19"/>
    <tableColumn id="14" xr3:uid="{00000000-0010-0000-0000-00000E000000}" name="TOTAL" dataDxfId="18">
      <calculatedColumnFormula>SUM(Ventas_Objetivo[[#This Row],[ENE]:[DIC]])</calculatedColumn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Ventas_Reales" displayName="Ventas_Reales" ref="B22:P30" totalsRowShown="0" headerRowDxfId="17" dataDxfId="16" tableBorderDxfId="15">
  <autoFilter ref="B22:P30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5" xr3:uid="{00000000-0010-0000-0100-00000F000000}" name="#" dataDxfId="14"/>
    <tableColumn id="1" xr3:uid="{00000000-0010-0000-0100-000001000000}" name="VENDEDOR" dataDxfId="13">
      <calculatedColumnFormula>IF(C7="","",C7)</calculatedColumnFormula>
    </tableColumn>
    <tableColumn id="2" xr3:uid="{00000000-0010-0000-0100-000002000000}" name="ENE" dataDxfId="12"/>
    <tableColumn id="3" xr3:uid="{00000000-0010-0000-0100-000003000000}" name="FEB" dataDxfId="11"/>
    <tableColumn id="4" xr3:uid="{00000000-0010-0000-0100-000004000000}" name="MAR" dataDxfId="10"/>
    <tableColumn id="5" xr3:uid="{00000000-0010-0000-0100-000005000000}" name="ABR" dataDxfId="9"/>
    <tableColumn id="6" xr3:uid="{00000000-0010-0000-0100-000006000000}" name="MAY" dataDxfId="8"/>
    <tableColumn id="7" xr3:uid="{00000000-0010-0000-0100-000007000000}" name="JUN" dataDxfId="7"/>
    <tableColumn id="8" xr3:uid="{00000000-0010-0000-0100-000008000000}" name="JUL" dataDxfId="6"/>
    <tableColumn id="9" xr3:uid="{00000000-0010-0000-0100-000009000000}" name="AGO" dataDxfId="5"/>
    <tableColumn id="10" xr3:uid="{00000000-0010-0000-0100-00000A000000}" name="SEP" dataDxfId="4"/>
    <tableColumn id="11" xr3:uid="{00000000-0010-0000-0100-00000B000000}" name="OCT" dataDxfId="3"/>
    <tableColumn id="12" xr3:uid="{00000000-0010-0000-0100-00000C000000}" name="NOV" dataDxfId="2"/>
    <tableColumn id="13" xr3:uid="{00000000-0010-0000-0100-00000D000000}" name="DIC" dataDxfId="1"/>
    <tableColumn id="14" xr3:uid="{00000000-0010-0000-0100-00000E000000}" name="TOTAL" dataDxfId="0">
      <calculatedColumnFormula>SUM(Ventas_Reales[[#This Row],[ENE]:[DIC]])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B2:P30"/>
  <sheetViews>
    <sheetView showGridLines="0" topLeftCell="A7" zoomScale="60" zoomScaleNormal="60" zoomScaleSheetLayoutView="130" workbookViewId="0">
      <selection activeCell="E26" sqref="E26"/>
    </sheetView>
  </sheetViews>
  <sheetFormatPr baseColWidth="10" defaultRowHeight="21" x14ac:dyDescent="0.35"/>
  <cols>
    <col min="1" max="1" width="4.42578125" customWidth="1"/>
    <col min="2" max="2" width="5.28515625" style="29" customWidth="1"/>
    <col min="3" max="3" width="28.85546875" bestFit="1" customWidth="1"/>
    <col min="4" max="14" width="16.7109375" customWidth="1"/>
    <col min="15" max="15" width="15.7109375" customWidth="1"/>
    <col min="16" max="16" width="20.42578125" customWidth="1"/>
    <col min="23" max="23" width="12.7109375" bestFit="1" customWidth="1"/>
    <col min="25" max="25" width="30.7109375" customWidth="1"/>
    <col min="26" max="26" width="21.140625" customWidth="1"/>
    <col min="27" max="27" width="27.140625" bestFit="1" customWidth="1"/>
    <col min="28" max="28" width="28.42578125" bestFit="1" customWidth="1"/>
    <col min="29" max="29" width="30.7109375" bestFit="1" customWidth="1"/>
  </cols>
  <sheetData>
    <row r="2" spans="2:16" ht="54.95" customHeight="1" x14ac:dyDescent="0.5">
      <c r="B2" s="30"/>
      <c r="C2" s="30"/>
      <c r="D2" s="30"/>
      <c r="E2" s="30"/>
      <c r="F2" s="55" t="s">
        <v>37</v>
      </c>
      <c r="G2" s="55"/>
      <c r="H2" s="55"/>
      <c r="I2" s="55"/>
      <c r="J2" s="55"/>
      <c r="K2" s="55"/>
      <c r="L2" s="55"/>
      <c r="M2" s="55"/>
      <c r="N2" s="30"/>
      <c r="O2" s="30"/>
      <c r="P2" s="30"/>
    </row>
    <row r="3" spans="2:16" s="12" customFormat="1" ht="15" x14ac:dyDescent="0.25"/>
    <row r="4" spans="2:16" x14ac:dyDescent="0.25">
      <c r="B4" s="43" t="s">
        <v>34</v>
      </c>
    </row>
    <row r="5" spans="2:16" ht="42" customHeight="1" thickBot="1" x14ac:dyDescent="0.3">
      <c r="B5" s="54" t="s">
        <v>0</v>
      </c>
      <c r="C5" s="54"/>
      <c r="D5" s="54"/>
    </row>
    <row r="6" spans="2:16" s="1" customFormat="1" ht="19.5" thickBot="1" x14ac:dyDescent="0.3">
      <c r="B6" s="2" t="s">
        <v>30</v>
      </c>
      <c r="C6" s="4" t="s">
        <v>15</v>
      </c>
      <c r="D6" s="2" t="s">
        <v>2</v>
      </c>
      <c r="E6" s="2" t="s">
        <v>3</v>
      </c>
      <c r="F6" s="2" t="s">
        <v>4</v>
      </c>
      <c r="G6" s="2" t="s">
        <v>5</v>
      </c>
      <c r="H6" s="2" t="s">
        <v>6</v>
      </c>
      <c r="I6" s="2" t="s">
        <v>7</v>
      </c>
      <c r="J6" s="2" t="s">
        <v>8</v>
      </c>
      <c r="K6" s="2" t="s">
        <v>9</v>
      </c>
      <c r="L6" s="2" t="s">
        <v>10</v>
      </c>
      <c r="M6" s="2" t="s">
        <v>11</v>
      </c>
      <c r="N6" s="2" t="s">
        <v>12</v>
      </c>
      <c r="O6" s="3" t="s">
        <v>13</v>
      </c>
      <c r="P6" s="24" t="s">
        <v>14</v>
      </c>
    </row>
    <row r="7" spans="2:16" ht="19.5" thickBot="1" x14ac:dyDescent="0.3">
      <c r="B7" s="44">
        <v>1</v>
      </c>
      <c r="C7" s="5" t="s">
        <v>16</v>
      </c>
      <c r="D7" s="6">
        <v>1729</v>
      </c>
      <c r="E7" s="6">
        <v>1501</v>
      </c>
      <c r="F7" s="6">
        <v>1850</v>
      </c>
      <c r="G7" s="6">
        <v>1285</v>
      </c>
      <c r="H7" s="6">
        <v>1085</v>
      </c>
      <c r="I7" s="6">
        <v>1636</v>
      </c>
      <c r="J7" s="6">
        <v>1516</v>
      </c>
      <c r="K7" s="6">
        <v>1411</v>
      </c>
      <c r="L7" s="6">
        <v>1580</v>
      </c>
      <c r="M7" s="6">
        <v>1976</v>
      </c>
      <c r="N7" s="6">
        <v>1318</v>
      </c>
      <c r="O7" s="6">
        <v>1644</v>
      </c>
      <c r="P7" s="46">
        <f>SUM(Ventas_Objetivo[[#This Row],[ENE]:[DIC]])</f>
        <v>18531</v>
      </c>
    </row>
    <row r="8" spans="2:16" ht="19.5" thickBot="1" x14ac:dyDescent="0.3">
      <c r="B8" s="45">
        <v>2</v>
      </c>
      <c r="C8" s="5" t="s">
        <v>17</v>
      </c>
      <c r="D8" s="6">
        <v>1845</v>
      </c>
      <c r="E8" s="6">
        <v>1568</v>
      </c>
      <c r="F8" s="6">
        <v>1416</v>
      </c>
      <c r="G8" s="6">
        <v>1252</v>
      </c>
      <c r="H8" s="6">
        <v>1181</v>
      </c>
      <c r="I8" s="6">
        <v>1700</v>
      </c>
      <c r="J8" s="6">
        <v>1054</v>
      </c>
      <c r="K8" s="6">
        <v>1445</v>
      </c>
      <c r="L8" s="6">
        <v>1254</v>
      </c>
      <c r="M8" s="6">
        <v>1706</v>
      </c>
      <c r="N8" s="6">
        <v>1366</v>
      </c>
      <c r="O8" s="6">
        <v>1086</v>
      </c>
      <c r="P8" s="47">
        <f>SUM(Ventas_Objetivo[[#This Row],[ENE]:[DIC]])</f>
        <v>16873</v>
      </c>
    </row>
    <row r="9" spans="2:16" ht="19.5" thickBot="1" x14ac:dyDescent="0.3">
      <c r="B9" s="45">
        <v>3</v>
      </c>
      <c r="C9" s="5" t="s">
        <v>18</v>
      </c>
      <c r="D9" s="6">
        <v>1701</v>
      </c>
      <c r="E9" s="6">
        <v>1658</v>
      </c>
      <c r="F9" s="6">
        <v>1372</v>
      </c>
      <c r="G9" s="6">
        <v>1019</v>
      </c>
      <c r="H9" s="6">
        <v>1673</v>
      </c>
      <c r="I9" s="6">
        <v>1687</v>
      </c>
      <c r="J9" s="6">
        <v>1095</v>
      </c>
      <c r="K9" s="6">
        <v>1712</v>
      </c>
      <c r="L9" s="6">
        <v>1031</v>
      </c>
      <c r="M9" s="6">
        <v>1263</v>
      </c>
      <c r="N9" s="6">
        <v>1783</v>
      </c>
      <c r="O9" s="6">
        <v>1617</v>
      </c>
      <c r="P9" s="48">
        <f>SUM(Ventas_Objetivo[[#This Row],[ENE]:[DIC]])</f>
        <v>17611</v>
      </c>
    </row>
    <row r="10" spans="2:16" ht="19.5" thickBot="1" x14ac:dyDescent="0.3">
      <c r="B10" s="45">
        <v>4</v>
      </c>
      <c r="C10" s="5" t="s">
        <v>25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48">
        <f>SUM(Ventas_Objetivo[[#This Row],[ENE]:[DIC]])</f>
        <v>0</v>
      </c>
    </row>
    <row r="11" spans="2:16" ht="19.5" thickBot="1" x14ac:dyDescent="0.3">
      <c r="B11" s="45">
        <v>5</v>
      </c>
      <c r="C11" s="5" t="s">
        <v>26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48">
        <f>SUM(Ventas_Objetivo[[#This Row],[ENE]:[DIC]])</f>
        <v>0</v>
      </c>
    </row>
    <row r="12" spans="2:16" ht="19.5" thickBot="1" x14ac:dyDescent="0.3">
      <c r="B12" s="45">
        <v>6</v>
      </c>
      <c r="C12" s="5" t="s">
        <v>27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48">
        <f>SUM(Ventas_Objetivo[[#This Row],[ENE]:[DIC]])</f>
        <v>0</v>
      </c>
    </row>
    <row r="13" spans="2:16" ht="19.5" thickBot="1" x14ac:dyDescent="0.3">
      <c r="B13" s="45">
        <v>7</v>
      </c>
      <c r="C13" s="17" t="s">
        <v>28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49">
        <f>SUM(Ventas_Objetivo[[#This Row],[ENE]:[DIC]])</f>
        <v>0</v>
      </c>
    </row>
    <row r="14" spans="2:16" ht="19.5" thickBot="1" x14ac:dyDescent="0.3">
      <c r="B14" s="45">
        <v>8</v>
      </c>
      <c r="C14" s="21" t="s">
        <v>29</v>
      </c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3"/>
      <c r="P14" s="50">
        <f>SUM(Ventas_Objetivo[[#This Row],[ENE]:[DIC]])</f>
        <v>0</v>
      </c>
    </row>
    <row r="15" spans="2:16" x14ac:dyDescent="0.35"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</row>
    <row r="16" spans="2:16" x14ac:dyDescent="0.35">
      <c r="C16" s="19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</row>
    <row r="17" spans="2:16" x14ac:dyDescent="0.35">
      <c r="C17" s="19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</row>
    <row r="18" spans="2:16" x14ac:dyDescent="0.35">
      <c r="C18" s="19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  <row r="19" spans="2:16" x14ac:dyDescent="0.35">
      <c r="C19" s="19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</row>
    <row r="20" spans="2:16" ht="23.45" customHeight="1" x14ac:dyDescent="0.25">
      <c r="B20" s="43" t="s">
        <v>36</v>
      </c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</row>
    <row r="21" spans="2:16" ht="40.9" customHeight="1" thickBot="1" x14ac:dyDescent="0.3">
      <c r="B21" s="54" t="s">
        <v>1</v>
      </c>
      <c r="C21" s="54"/>
    </row>
    <row r="22" spans="2:16" ht="19.5" thickBot="1" x14ac:dyDescent="0.3">
      <c r="B22" s="2" t="s">
        <v>30</v>
      </c>
      <c r="C22" s="27" t="s">
        <v>15</v>
      </c>
      <c r="D22" s="2" t="s">
        <v>2</v>
      </c>
      <c r="E22" s="2" t="s">
        <v>3</v>
      </c>
      <c r="F22" s="2" t="s">
        <v>4</v>
      </c>
      <c r="G22" s="2" t="s">
        <v>5</v>
      </c>
      <c r="H22" s="2" t="s">
        <v>6</v>
      </c>
      <c r="I22" s="2" t="s">
        <v>7</v>
      </c>
      <c r="J22" s="2" t="s">
        <v>8</v>
      </c>
      <c r="K22" s="2" t="s">
        <v>9</v>
      </c>
      <c r="L22" s="2" t="s">
        <v>10</v>
      </c>
      <c r="M22" s="2" t="s">
        <v>11</v>
      </c>
      <c r="N22" s="2" t="s">
        <v>12</v>
      </c>
      <c r="O22" s="3" t="s">
        <v>13</v>
      </c>
      <c r="P22" s="24" t="s">
        <v>14</v>
      </c>
    </row>
    <row r="23" spans="2:16" ht="19.5" thickBot="1" x14ac:dyDescent="0.3">
      <c r="B23" s="45">
        <v>1</v>
      </c>
      <c r="C23" s="28" t="str">
        <f t="shared" ref="C23:C30" si="0">IF(C7="","",C7)</f>
        <v>Carolina</v>
      </c>
      <c r="D23" s="25">
        <v>1810</v>
      </c>
      <c r="E23" s="6">
        <v>2756</v>
      </c>
      <c r="F23" s="6">
        <v>2945</v>
      </c>
      <c r="G23" s="6">
        <v>2265</v>
      </c>
      <c r="H23" s="6">
        <v>2458</v>
      </c>
      <c r="I23" s="6">
        <v>2063</v>
      </c>
      <c r="J23" s="6">
        <v>2777</v>
      </c>
      <c r="K23" s="6">
        <v>2630</v>
      </c>
      <c r="L23" s="6">
        <v>1780</v>
      </c>
      <c r="M23" s="6">
        <v>1878</v>
      </c>
      <c r="N23" s="6">
        <v>1936</v>
      </c>
      <c r="O23" s="6">
        <v>2830</v>
      </c>
      <c r="P23" s="46">
        <f>SUM(Ventas_Reales[[#This Row],[ENE]:[DIC]])</f>
        <v>28128</v>
      </c>
    </row>
    <row r="24" spans="2:16" ht="19.5" thickBot="1" x14ac:dyDescent="0.3">
      <c r="B24" s="45">
        <v>2</v>
      </c>
      <c r="C24" s="28" t="str">
        <f t="shared" si="0"/>
        <v>Francisco</v>
      </c>
      <c r="D24" s="25">
        <v>2155</v>
      </c>
      <c r="E24" s="6">
        <v>2156</v>
      </c>
      <c r="F24" s="6">
        <v>1452</v>
      </c>
      <c r="G24" s="6">
        <v>1168</v>
      </c>
      <c r="H24" s="6">
        <v>2396</v>
      </c>
      <c r="I24" s="6">
        <v>1356</v>
      </c>
      <c r="J24" s="6">
        <v>1434</v>
      </c>
      <c r="K24" s="6">
        <v>2471</v>
      </c>
      <c r="L24" s="6">
        <v>2882</v>
      </c>
      <c r="M24" s="6">
        <v>1457</v>
      </c>
      <c r="N24" s="6">
        <v>1808</v>
      </c>
      <c r="O24" s="6">
        <v>2489</v>
      </c>
      <c r="P24" s="47">
        <f>SUM(Ventas_Reales[[#This Row],[ENE]:[DIC]])</f>
        <v>23224</v>
      </c>
    </row>
    <row r="25" spans="2:16" ht="19.5" thickBot="1" x14ac:dyDescent="0.3">
      <c r="B25" s="45">
        <v>3</v>
      </c>
      <c r="C25" s="28" t="str">
        <f t="shared" si="0"/>
        <v>Clara</v>
      </c>
      <c r="D25" s="25">
        <v>2185</v>
      </c>
      <c r="E25" s="6">
        <v>1015</v>
      </c>
      <c r="F25" s="6">
        <v>2309</v>
      </c>
      <c r="G25" s="6">
        <v>1734</v>
      </c>
      <c r="H25" s="6">
        <v>2028</v>
      </c>
      <c r="I25" s="6">
        <v>1037</v>
      </c>
      <c r="J25" s="6">
        <v>1908</v>
      </c>
      <c r="K25" s="6">
        <v>1932</v>
      </c>
      <c r="L25" s="6">
        <v>2310</v>
      </c>
      <c r="M25" s="6">
        <v>2202</v>
      </c>
      <c r="N25" s="6">
        <v>2043</v>
      </c>
      <c r="O25" s="6">
        <v>1740</v>
      </c>
      <c r="P25" s="48">
        <f>SUM(Ventas_Reales[[#This Row],[ENE]:[DIC]])</f>
        <v>22443</v>
      </c>
    </row>
    <row r="26" spans="2:16" ht="19.5" thickBot="1" x14ac:dyDescent="0.3">
      <c r="B26" s="45">
        <v>4</v>
      </c>
      <c r="C26" s="28" t="str">
        <f t="shared" si="0"/>
        <v>Rodolfo</v>
      </c>
      <c r="D26" s="25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48">
        <f>SUM(Ventas_Reales[[#This Row],[ENE]:[DIC]])</f>
        <v>0</v>
      </c>
    </row>
    <row r="27" spans="2:16" ht="19.5" thickBot="1" x14ac:dyDescent="0.3">
      <c r="B27" s="45">
        <v>5</v>
      </c>
      <c r="C27" s="28" t="str">
        <f t="shared" si="0"/>
        <v>Juan Carlos</v>
      </c>
      <c r="D27" s="25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48">
        <f>SUM(Ventas_Reales[[#This Row],[ENE]:[DIC]])</f>
        <v>0</v>
      </c>
    </row>
    <row r="28" spans="2:16" ht="19.5" thickBot="1" x14ac:dyDescent="0.3">
      <c r="B28" s="45">
        <v>6</v>
      </c>
      <c r="C28" s="28" t="str">
        <f t="shared" si="0"/>
        <v>María</v>
      </c>
      <c r="D28" s="25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48">
        <f>SUM(Ventas_Reales[[#This Row],[ENE]:[DIC]])</f>
        <v>0</v>
      </c>
    </row>
    <row r="29" spans="2:16" ht="19.5" thickBot="1" x14ac:dyDescent="0.3">
      <c r="B29" s="45">
        <v>7</v>
      </c>
      <c r="C29" s="28" t="str">
        <f t="shared" si="0"/>
        <v>Carmen</v>
      </c>
      <c r="D29" s="25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48">
        <f>SUM(Ventas_Reales[[#This Row],[ENE]:[DIC]])</f>
        <v>0</v>
      </c>
    </row>
    <row r="30" spans="2:16" ht="19.5" thickBot="1" x14ac:dyDescent="0.3">
      <c r="B30" s="45">
        <v>8</v>
      </c>
      <c r="C30" s="28" t="str">
        <f t="shared" si="0"/>
        <v>Mirtha</v>
      </c>
      <c r="D30" s="26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48">
        <f>SUM(Ventas_Reales[[#This Row],[ENE]:[DIC]])</f>
        <v>0</v>
      </c>
    </row>
  </sheetData>
  <mergeCells count="3">
    <mergeCell ref="B21:C21"/>
    <mergeCell ref="B5:D5"/>
    <mergeCell ref="F2:M2"/>
  </mergeCells>
  <phoneticPr fontId="1" type="noConversion"/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/>
  <dimension ref="A2:Z76"/>
  <sheetViews>
    <sheetView showGridLines="0" tabSelected="1" zoomScale="60" zoomScaleNormal="60" workbookViewId="0">
      <selection activeCell="Q63" sqref="Q63:Z76"/>
    </sheetView>
  </sheetViews>
  <sheetFormatPr baseColWidth="10" defaultRowHeight="15" x14ac:dyDescent="0.25"/>
  <cols>
    <col min="1" max="1" width="4.140625" style="12" customWidth="1"/>
    <col min="2" max="2" width="11.5703125" style="11"/>
    <col min="3" max="3" width="13.42578125" customWidth="1"/>
  </cols>
  <sheetData>
    <row r="2" spans="1:26" ht="54.95" customHeight="1" x14ac:dyDescent="0.5">
      <c r="A2"/>
      <c r="B2" s="30"/>
      <c r="C2" s="30"/>
      <c r="D2" s="30"/>
      <c r="E2" s="30"/>
      <c r="F2" s="30"/>
      <c r="G2" s="30"/>
      <c r="H2" s="30"/>
      <c r="I2" s="30"/>
      <c r="J2" s="30"/>
      <c r="K2" s="67" t="s">
        <v>38</v>
      </c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</row>
    <row r="5" spans="1:26" ht="15.75" thickBot="1" x14ac:dyDescent="0.3"/>
    <row r="6" spans="1:26" ht="33" customHeight="1" thickBot="1" x14ac:dyDescent="0.3">
      <c r="B6" s="56" t="s">
        <v>19</v>
      </c>
      <c r="C6" s="56"/>
      <c r="D6" s="56"/>
      <c r="E6" s="56"/>
      <c r="F6" s="56"/>
      <c r="G6" s="56"/>
      <c r="H6" s="56"/>
      <c r="I6" s="56"/>
      <c r="J6" s="56"/>
      <c r="K6" s="77" t="s">
        <v>17</v>
      </c>
      <c r="L6" s="78"/>
      <c r="M6" s="78"/>
      <c r="N6" s="79"/>
      <c r="O6" s="51" t="s">
        <v>35</v>
      </c>
    </row>
    <row r="7" spans="1:26" x14ac:dyDescent="0.25">
      <c r="O7" s="12"/>
      <c r="Q7" s="11"/>
      <c r="R7" s="11"/>
      <c r="S7" s="11"/>
      <c r="T7" s="11"/>
      <c r="U7" s="11"/>
      <c r="V7" s="11"/>
      <c r="W7" s="11"/>
    </row>
    <row r="8" spans="1:26" ht="18.75" x14ac:dyDescent="0.25">
      <c r="B8" s="66" t="str">
        <f>"TOTAL ANUAL "&amp;UPPER(K6)</f>
        <v>TOTAL ANUAL FRANCISCO</v>
      </c>
      <c r="C8" s="66"/>
      <c r="D8" s="66"/>
      <c r="E8" s="66"/>
      <c r="F8" s="66"/>
      <c r="G8" s="66" t="str">
        <f>UPPER(K6)&amp;" - DESEMPEÑO MENSUAL"</f>
        <v>FRANCISCO - DESEMPEÑO MENSUAL</v>
      </c>
      <c r="H8" s="66"/>
      <c r="I8" s="66"/>
      <c r="J8" s="66"/>
      <c r="K8" s="66"/>
      <c r="L8" s="66"/>
      <c r="M8" s="66"/>
      <c r="N8" s="66"/>
      <c r="O8" s="14"/>
      <c r="P8" s="14"/>
      <c r="Q8" s="13"/>
      <c r="R8" s="13"/>
      <c r="S8" s="52"/>
      <c r="T8" s="14"/>
      <c r="U8" s="14"/>
      <c r="V8" s="11"/>
      <c r="W8" s="11"/>
    </row>
    <row r="9" spans="1:26" ht="21.75" thickBot="1" x14ac:dyDescent="0.4">
      <c r="B9" s="15"/>
      <c r="C9" s="7"/>
      <c r="D9" s="7"/>
      <c r="E9" s="7"/>
      <c r="F9" s="15"/>
      <c r="G9" s="11"/>
      <c r="H9" s="11"/>
      <c r="I9" s="11"/>
      <c r="J9" s="11"/>
      <c r="Q9" s="53" t="s">
        <v>39</v>
      </c>
      <c r="R9" s="11"/>
      <c r="S9" s="11"/>
      <c r="T9" s="11"/>
      <c r="U9" s="11"/>
      <c r="V9" s="11"/>
      <c r="W9" s="11"/>
    </row>
    <row r="10" spans="1:26" ht="21" x14ac:dyDescent="0.25">
      <c r="B10" s="15"/>
      <c r="C10" s="10" t="s">
        <v>20</v>
      </c>
      <c r="D10" s="57">
        <f>VLOOKUP(K6,Datos!$C$6:$P$14,14,FALSE)</f>
        <v>16873</v>
      </c>
      <c r="E10" s="58"/>
      <c r="F10" s="15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68"/>
      <c r="R10" s="69"/>
      <c r="S10" s="69"/>
      <c r="T10" s="69"/>
      <c r="U10" s="69"/>
      <c r="V10" s="69"/>
      <c r="W10" s="69"/>
      <c r="X10" s="69"/>
      <c r="Y10" s="69"/>
      <c r="Z10" s="70"/>
    </row>
    <row r="11" spans="1:26" x14ac:dyDescent="0.25">
      <c r="B11" s="15"/>
      <c r="C11" s="8"/>
      <c r="D11" s="8"/>
      <c r="E11" s="8"/>
      <c r="F11" s="15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71"/>
      <c r="R11" s="72"/>
      <c r="S11" s="72"/>
      <c r="T11" s="72"/>
      <c r="U11" s="72"/>
      <c r="V11" s="72"/>
      <c r="W11" s="72"/>
      <c r="X11" s="72"/>
      <c r="Y11" s="72"/>
      <c r="Z11" s="73"/>
    </row>
    <row r="12" spans="1:26" x14ac:dyDescent="0.25">
      <c r="B12" s="15"/>
      <c r="C12" s="8"/>
      <c r="D12" s="8"/>
      <c r="E12" s="8"/>
      <c r="F12" s="15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71"/>
      <c r="R12" s="72"/>
      <c r="S12" s="72"/>
      <c r="T12" s="72"/>
      <c r="U12" s="72"/>
      <c r="V12" s="72"/>
      <c r="W12" s="72"/>
      <c r="X12" s="72"/>
      <c r="Y12" s="72"/>
      <c r="Z12" s="73"/>
    </row>
    <row r="13" spans="1:26" x14ac:dyDescent="0.25">
      <c r="B13" s="15"/>
      <c r="C13" s="9"/>
      <c r="D13" s="9"/>
      <c r="E13" s="9"/>
      <c r="F13" s="15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71"/>
      <c r="R13" s="72"/>
      <c r="S13" s="72"/>
      <c r="T13" s="72"/>
      <c r="U13" s="72"/>
      <c r="V13" s="72"/>
      <c r="W13" s="72"/>
      <c r="X13" s="72"/>
      <c r="Y13" s="72"/>
      <c r="Z13" s="73"/>
    </row>
    <row r="14" spans="1:26" ht="21" x14ac:dyDescent="0.25">
      <c r="B14" s="15"/>
      <c r="C14" s="10" t="s">
        <v>21</v>
      </c>
      <c r="D14" s="57">
        <f>VLOOKUP(K6,Datos!C22:P30,14,FALSE)</f>
        <v>23224</v>
      </c>
      <c r="E14" s="58"/>
      <c r="F14" s="15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71"/>
      <c r="R14" s="72"/>
      <c r="S14" s="72"/>
      <c r="T14" s="72"/>
      <c r="U14" s="72"/>
      <c r="V14" s="72"/>
      <c r="W14" s="72"/>
      <c r="X14" s="72"/>
      <c r="Y14" s="72"/>
      <c r="Z14" s="73"/>
    </row>
    <row r="15" spans="1:26" x14ac:dyDescent="0.25">
      <c r="B15" s="15"/>
      <c r="C15" s="8"/>
      <c r="D15" s="8"/>
      <c r="E15" s="8"/>
      <c r="F15" s="15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71"/>
      <c r="R15" s="72"/>
      <c r="S15" s="72"/>
      <c r="T15" s="72"/>
      <c r="U15" s="72"/>
      <c r="V15" s="72"/>
      <c r="W15" s="72"/>
      <c r="X15" s="72"/>
      <c r="Y15" s="72"/>
      <c r="Z15" s="73"/>
    </row>
    <row r="16" spans="1:26" x14ac:dyDescent="0.25">
      <c r="B16" s="15"/>
      <c r="C16" s="8"/>
      <c r="D16" s="8"/>
      <c r="E16" s="8"/>
      <c r="F16" s="15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71"/>
      <c r="R16" s="72"/>
      <c r="S16" s="72"/>
      <c r="T16" s="72"/>
      <c r="U16" s="72"/>
      <c r="V16" s="72"/>
      <c r="W16" s="72"/>
      <c r="X16" s="72"/>
      <c r="Y16" s="72"/>
      <c r="Z16" s="73"/>
    </row>
    <row r="17" spans="2:26" ht="15.75" x14ac:dyDescent="0.25">
      <c r="B17" s="15"/>
      <c r="C17" s="59" t="s">
        <v>22</v>
      </c>
      <c r="D17" s="59"/>
      <c r="E17" s="59"/>
      <c r="F17" s="15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71"/>
      <c r="R17" s="72"/>
      <c r="S17" s="72"/>
      <c r="T17" s="72"/>
      <c r="U17" s="72"/>
      <c r="V17" s="72"/>
      <c r="W17" s="72"/>
      <c r="X17" s="72"/>
      <c r="Y17" s="72"/>
      <c r="Z17" s="73"/>
    </row>
    <row r="18" spans="2:26" ht="15.75" thickBot="1" x14ac:dyDescent="0.3">
      <c r="B18" s="15"/>
      <c r="C18" s="8"/>
      <c r="D18" s="8"/>
      <c r="E18" s="8"/>
      <c r="F18" s="15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71"/>
      <c r="R18" s="72"/>
      <c r="S18" s="72"/>
      <c r="T18" s="72"/>
      <c r="U18" s="72"/>
      <c r="V18" s="72"/>
      <c r="W18" s="72"/>
      <c r="X18" s="72"/>
      <c r="Y18" s="72"/>
      <c r="Z18" s="73"/>
    </row>
    <row r="19" spans="2:26" ht="14.45" customHeight="1" x14ac:dyDescent="0.25">
      <c r="B19" s="15"/>
      <c r="C19" s="60">
        <f>D14/D10</f>
        <v>1.3764001659455936</v>
      </c>
      <c r="D19" s="61"/>
      <c r="E19" s="62"/>
      <c r="F19" s="15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71"/>
      <c r="R19" s="72"/>
      <c r="S19" s="72"/>
      <c r="T19" s="72"/>
      <c r="U19" s="72"/>
      <c r="V19" s="72"/>
      <c r="W19" s="72"/>
      <c r="X19" s="72"/>
      <c r="Y19" s="72"/>
      <c r="Z19" s="73"/>
    </row>
    <row r="20" spans="2:26" ht="14.45" customHeight="1" thickBot="1" x14ac:dyDescent="0.3">
      <c r="B20" s="15"/>
      <c r="C20" s="63"/>
      <c r="D20" s="64"/>
      <c r="E20" s="65"/>
      <c r="F20" s="15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71"/>
      <c r="R20" s="72"/>
      <c r="S20" s="72"/>
      <c r="T20" s="72"/>
      <c r="U20" s="72"/>
      <c r="V20" s="72"/>
      <c r="W20" s="72"/>
      <c r="X20" s="72"/>
      <c r="Y20" s="72"/>
      <c r="Z20" s="73"/>
    </row>
    <row r="21" spans="2:26" x14ac:dyDescent="0.25">
      <c r="B21" s="15"/>
      <c r="C21" s="8"/>
      <c r="D21" s="8"/>
      <c r="E21" s="8"/>
      <c r="F21" s="15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71"/>
      <c r="R21" s="72"/>
      <c r="S21" s="72"/>
      <c r="T21" s="72"/>
      <c r="U21" s="72"/>
      <c r="V21" s="72"/>
      <c r="W21" s="72"/>
      <c r="X21" s="72"/>
      <c r="Y21" s="72"/>
      <c r="Z21" s="73"/>
    </row>
    <row r="22" spans="2:26" x14ac:dyDescent="0.25">
      <c r="B22" s="15"/>
      <c r="C22" s="15"/>
      <c r="D22" s="15"/>
      <c r="E22" s="15"/>
      <c r="F22" s="15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71"/>
      <c r="R22" s="72"/>
      <c r="S22" s="72"/>
      <c r="T22" s="72"/>
      <c r="U22" s="72"/>
      <c r="V22" s="72"/>
      <c r="W22" s="72"/>
      <c r="X22" s="72"/>
      <c r="Y22" s="72"/>
      <c r="Z22" s="73"/>
    </row>
    <row r="23" spans="2:26" ht="15.75" thickBot="1" x14ac:dyDescent="0.3"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74"/>
      <c r="R23" s="75"/>
      <c r="S23" s="75"/>
      <c r="T23" s="75"/>
      <c r="U23" s="75"/>
      <c r="V23" s="75"/>
      <c r="W23" s="75"/>
      <c r="X23" s="75"/>
      <c r="Y23" s="75"/>
      <c r="Z23" s="76"/>
    </row>
    <row r="24" spans="2:26" x14ac:dyDescent="0.25"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</row>
    <row r="25" spans="2:26" x14ac:dyDescent="0.25">
      <c r="C25" s="11"/>
      <c r="D25" s="11"/>
      <c r="E25" s="11"/>
      <c r="F25" s="11"/>
    </row>
    <row r="26" spans="2:26" ht="21" x14ac:dyDescent="0.25">
      <c r="B26" s="56" t="s">
        <v>23</v>
      </c>
      <c r="C26" s="56"/>
      <c r="D26" s="56"/>
      <c r="E26" s="56"/>
      <c r="F26" s="56"/>
      <c r="G26" s="56" t="s">
        <v>24</v>
      </c>
      <c r="H26" s="56"/>
      <c r="I26" s="56"/>
      <c r="J26" s="56"/>
      <c r="K26" s="56"/>
      <c r="L26" s="56"/>
      <c r="M26" s="56"/>
      <c r="N26" s="56"/>
    </row>
    <row r="27" spans="2:26" ht="21.75" thickBot="1" x14ac:dyDescent="0.4">
      <c r="B27" s="15"/>
      <c r="C27" s="7"/>
      <c r="D27" s="7"/>
      <c r="E27" s="7"/>
      <c r="F27" s="15"/>
      <c r="G27" s="11"/>
      <c r="H27" s="11"/>
      <c r="I27" s="11"/>
      <c r="J27" s="11"/>
      <c r="Q27" s="53" t="s">
        <v>40</v>
      </c>
      <c r="R27" s="11"/>
      <c r="S27" s="11"/>
      <c r="T27" s="11"/>
      <c r="U27" s="11"/>
      <c r="V27" s="11"/>
      <c r="W27" s="11"/>
    </row>
    <row r="28" spans="2:26" ht="21" x14ac:dyDescent="0.25">
      <c r="B28" s="15"/>
      <c r="C28" s="10" t="s">
        <v>20</v>
      </c>
      <c r="D28" s="57">
        <f>SUM(Datos!P7:P14)</f>
        <v>53015</v>
      </c>
      <c r="E28" s="58"/>
      <c r="F28" s="15"/>
      <c r="G28" s="11"/>
      <c r="H28" s="11"/>
      <c r="I28" s="11"/>
      <c r="J28" s="11"/>
      <c r="K28" s="11"/>
      <c r="L28" s="11"/>
      <c r="M28" s="11"/>
      <c r="N28" s="11"/>
      <c r="Q28" s="68"/>
      <c r="R28" s="69"/>
      <c r="S28" s="69"/>
      <c r="T28" s="69"/>
      <c r="U28" s="69"/>
      <c r="V28" s="69"/>
      <c r="W28" s="69"/>
      <c r="X28" s="69"/>
      <c r="Y28" s="69"/>
      <c r="Z28" s="70"/>
    </row>
    <row r="29" spans="2:26" x14ac:dyDescent="0.25">
      <c r="B29" s="15"/>
      <c r="C29" s="8"/>
      <c r="D29" s="8"/>
      <c r="E29" s="8"/>
      <c r="F29" s="15"/>
      <c r="G29" s="11"/>
      <c r="H29" s="11"/>
      <c r="I29" s="11"/>
      <c r="J29" s="11"/>
      <c r="K29" s="11"/>
      <c r="L29" s="11"/>
      <c r="M29" s="11"/>
      <c r="N29" s="11"/>
      <c r="Q29" s="71"/>
      <c r="R29" s="72"/>
      <c r="S29" s="72"/>
      <c r="T29" s="72"/>
      <c r="U29" s="72"/>
      <c r="V29" s="72"/>
      <c r="W29" s="72"/>
      <c r="X29" s="72"/>
      <c r="Y29" s="72"/>
      <c r="Z29" s="73"/>
    </row>
    <row r="30" spans="2:26" x14ac:dyDescent="0.25">
      <c r="B30" s="15"/>
      <c r="C30" s="8"/>
      <c r="D30" s="8"/>
      <c r="E30" s="8"/>
      <c r="F30" s="15"/>
      <c r="G30" s="11"/>
      <c r="H30" s="11"/>
      <c r="I30" s="11"/>
      <c r="J30" s="11"/>
      <c r="K30" s="11"/>
      <c r="L30" s="11"/>
      <c r="M30" s="11"/>
      <c r="N30" s="11"/>
      <c r="Q30" s="71"/>
      <c r="R30" s="72"/>
      <c r="S30" s="72"/>
      <c r="T30" s="72"/>
      <c r="U30" s="72"/>
      <c r="V30" s="72"/>
      <c r="W30" s="72"/>
      <c r="X30" s="72"/>
      <c r="Y30" s="72"/>
      <c r="Z30" s="73"/>
    </row>
    <row r="31" spans="2:26" x14ac:dyDescent="0.25">
      <c r="B31" s="15"/>
      <c r="C31" s="9"/>
      <c r="D31" s="9"/>
      <c r="E31" s="9"/>
      <c r="F31" s="15"/>
      <c r="G31" s="11"/>
      <c r="H31" s="11"/>
      <c r="I31" s="11"/>
      <c r="J31" s="11"/>
      <c r="K31" s="11"/>
      <c r="L31" s="11"/>
      <c r="M31" s="11"/>
      <c r="N31" s="11"/>
      <c r="Q31" s="71"/>
      <c r="R31" s="72"/>
      <c r="S31" s="72"/>
      <c r="T31" s="72"/>
      <c r="U31" s="72"/>
      <c r="V31" s="72"/>
      <c r="W31" s="72"/>
      <c r="X31" s="72"/>
      <c r="Y31" s="72"/>
      <c r="Z31" s="73"/>
    </row>
    <row r="32" spans="2:26" ht="21" x14ac:dyDescent="0.25">
      <c r="B32" s="15"/>
      <c r="C32" s="10" t="s">
        <v>21</v>
      </c>
      <c r="D32" s="57">
        <f>SUM(Datos!P23:P30)</f>
        <v>73795</v>
      </c>
      <c r="E32" s="58"/>
      <c r="F32" s="15"/>
      <c r="G32" s="11"/>
      <c r="H32" s="11"/>
      <c r="I32" s="11"/>
      <c r="J32" s="11"/>
      <c r="K32" s="11"/>
      <c r="L32" s="11"/>
      <c r="M32" s="11"/>
      <c r="N32" s="11"/>
      <c r="Q32" s="71"/>
      <c r="R32" s="72"/>
      <c r="S32" s="72"/>
      <c r="T32" s="72"/>
      <c r="U32" s="72"/>
      <c r="V32" s="72"/>
      <c r="W32" s="72"/>
      <c r="X32" s="72"/>
      <c r="Y32" s="72"/>
      <c r="Z32" s="73"/>
    </row>
    <row r="33" spans="2:26" x14ac:dyDescent="0.25">
      <c r="B33" s="15"/>
      <c r="C33" s="8"/>
      <c r="D33" s="8"/>
      <c r="E33" s="8"/>
      <c r="F33" s="15"/>
      <c r="G33" s="11"/>
      <c r="H33" s="11"/>
      <c r="I33" s="11"/>
      <c r="J33" s="11"/>
      <c r="K33" s="11"/>
      <c r="L33" s="11"/>
      <c r="M33" s="11"/>
      <c r="N33" s="11"/>
      <c r="Q33" s="71"/>
      <c r="R33" s="72"/>
      <c r="S33" s="72"/>
      <c r="T33" s="72"/>
      <c r="U33" s="72"/>
      <c r="V33" s="72"/>
      <c r="W33" s="72"/>
      <c r="X33" s="72"/>
      <c r="Y33" s="72"/>
      <c r="Z33" s="73"/>
    </row>
    <row r="34" spans="2:26" x14ac:dyDescent="0.25">
      <c r="B34" s="15"/>
      <c r="C34" s="8"/>
      <c r="D34" s="8"/>
      <c r="E34" s="8"/>
      <c r="F34" s="15"/>
      <c r="G34" s="11"/>
      <c r="H34" s="11"/>
      <c r="I34" s="11"/>
      <c r="J34" s="11"/>
      <c r="K34" s="11"/>
      <c r="L34" s="11"/>
      <c r="M34" s="11"/>
      <c r="N34" s="11"/>
      <c r="Q34" s="71"/>
      <c r="R34" s="72"/>
      <c r="S34" s="72"/>
      <c r="T34" s="72"/>
      <c r="U34" s="72"/>
      <c r="V34" s="72"/>
      <c r="W34" s="72"/>
      <c r="X34" s="72"/>
      <c r="Y34" s="72"/>
      <c r="Z34" s="73"/>
    </row>
    <row r="35" spans="2:26" ht="15.75" x14ac:dyDescent="0.25">
      <c r="B35" s="15"/>
      <c r="C35" s="59" t="s">
        <v>22</v>
      </c>
      <c r="D35" s="59"/>
      <c r="E35" s="59"/>
      <c r="F35" s="15"/>
      <c r="G35" s="11"/>
      <c r="H35" s="11"/>
      <c r="I35" s="11"/>
      <c r="J35" s="11"/>
      <c r="K35" s="11"/>
      <c r="L35" s="11"/>
      <c r="M35" s="11"/>
      <c r="N35" s="11"/>
      <c r="Q35" s="71"/>
      <c r="R35" s="72"/>
      <c r="S35" s="72"/>
      <c r="T35" s="72"/>
      <c r="U35" s="72"/>
      <c r="V35" s="72"/>
      <c r="W35" s="72"/>
      <c r="X35" s="72"/>
      <c r="Y35" s="72"/>
      <c r="Z35" s="73"/>
    </row>
    <row r="36" spans="2:26" ht="15.75" thickBot="1" x14ac:dyDescent="0.3">
      <c r="B36" s="15"/>
      <c r="C36" s="8"/>
      <c r="D36" s="8"/>
      <c r="E36" s="8"/>
      <c r="F36" s="15"/>
      <c r="G36" s="11"/>
      <c r="H36" s="11"/>
      <c r="I36" s="11"/>
      <c r="J36" s="11"/>
      <c r="K36" s="11"/>
      <c r="L36" s="11"/>
      <c r="M36" s="11"/>
      <c r="N36" s="11"/>
      <c r="Q36" s="71"/>
      <c r="R36" s="72"/>
      <c r="S36" s="72"/>
      <c r="T36" s="72"/>
      <c r="U36" s="72"/>
      <c r="V36" s="72"/>
      <c r="W36" s="72"/>
      <c r="X36" s="72"/>
      <c r="Y36" s="72"/>
      <c r="Z36" s="73"/>
    </row>
    <row r="37" spans="2:26" x14ac:dyDescent="0.25">
      <c r="B37" s="15"/>
      <c r="C37" s="60">
        <f>D32/D28</f>
        <v>1.3919645383382062</v>
      </c>
      <c r="D37" s="61"/>
      <c r="E37" s="62"/>
      <c r="F37" s="15"/>
      <c r="G37" s="11"/>
      <c r="H37" s="11"/>
      <c r="I37" s="11"/>
      <c r="J37" s="11"/>
      <c r="K37" s="11"/>
      <c r="L37" s="11"/>
      <c r="M37" s="11"/>
      <c r="N37" s="11"/>
      <c r="Q37" s="71"/>
      <c r="R37" s="72"/>
      <c r="S37" s="72"/>
      <c r="T37" s="72"/>
      <c r="U37" s="72"/>
      <c r="V37" s="72"/>
      <c r="W37" s="72"/>
      <c r="X37" s="72"/>
      <c r="Y37" s="72"/>
      <c r="Z37" s="73"/>
    </row>
    <row r="38" spans="2:26" ht="15.75" thickBot="1" x14ac:dyDescent="0.3">
      <c r="B38" s="15"/>
      <c r="C38" s="63"/>
      <c r="D38" s="64"/>
      <c r="E38" s="65"/>
      <c r="F38" s="15"/>
      <c r="G38" s="11"/>
      <c r="H38" s="11"/>
      <c r="I38" s="11"/>
      <c r="J38" s="11"/>
      <c r="K38" s="11"/>
      <c r="L38" s="11"/>
      <c r="M38" s="11"/>
      <c r="N38" s="11"/>
      <c r="Q38" s="71"/>
      <c r="R38" s="72"/>
      <c r="S38" s="72"/>
      <c r="T38" s="72"/>
      <c r="U38" s="72"/>
      <c r="V38" s="72"/>
      <c r="W38" s="72"/>
      <c r="X38" s="72"/>
      <c r="Y38" s="72"/>
      <c r="Z38" s="73"/>
    </row>
    <row r="39" spans="2:26" x14ac:dyDescent="0.25">
      <c r="B39" s="15"/>
      <c r="C39" s="8"/>
      <c r="D39" s="8"/>
      <c r="E39" s="8"/>
      <c r="F39" s="15"/>
      <c r="G39" s="11"/>
      <c r="H39" s="11"/>
      <c r="I39" s="11"/>
      <c r="J39" s="11"/>
      <c r="K39" s="11"/>
      <c r="L39" s="11"/>
      <c r="M39" s="11"/>
      <c r="N39" s="11"/>
      <c r="Q39" s="71"/>
      <c r="R39" s="72"/>
      <c r="S39" s="72"/>
      <c r="T39" s="72"/>
      <c r="U39" s="72"/>
      <c r="V39" s="72"/>
      <c r="W39" s="72"/>
      <c r="X39" s="72"/>
      <c r="Y39" s="72"/>
      <c r="Z39" s="73"/>
    </row>
    <row r="40" spans="2:26" x14ac:dyDescent="0.25">
      <c r="B40" s="15"/>
      <c r="C40" s="15"/>
      <c r="D40" s="15"/>
      <c r="E40" s="15"/>
      <c r="F40" s="15"/>
      <c r="G40" s="11"/>
      <c r="H40" s="11"/>
      <c r="I40" s="11"/>
      <c r="J40" s="11"/>
      <c r="K40" s="11"/>
      <c r="L40" s="11"/>
      <c r="M40" s="11"/>
      <c r="N40" s="11"/>
      <c r="Q40" s="71"/>
      <c r="R40" s="72"/>
      <c r="S40" s="72"/>
      <c r="T40" s="72"/>
      <c r="U40" s="72"/>
      <c r="V40" s="72"/>
      <c r="W40" s="72"/>
      <c r="X40" s="72"/>
      <c r="Y40" s="72"/>
      <c r="Z40" s="73"/>
    </row>
    <row r="41" spans="2:26" ht="15.75" thickBot="1" x14ac:dyDescent="0.3"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Q41" s="74"/>
      <c r="R41" s="75"/>
      <c r="S41" s="75"/>
      <c r="T41" s="75"/>
      <c r="U41" s="75"/>
      <c r="V41" s="75"/>
      <c r="W41" s="75"/>
      <c r="X41" s="75"/>
      <c r="Y41" s="75"/>
      <c r="Z41" s="76"/>
    </row>
    <row r="44" spans="2:26" ht="21.75" thickBot="1" x14ac:dyDescent="0.4">
      <c r="Q44" s="53" t="s">
        <v>41</v>
      </c>
      <c r="R44" s="11"/>
      <c r="S44" s="11"/>
      <c r="T44" s="11"/>
      <c r="U44" s="11"/>
      <c r="V44" s="11"/>
      <c r="W44" s="11"/>
    </row>
    <row r="45" spans="2:26" x14ac:dyDescent="0.25">
      <c r="Q45" s="68"/>
      <c r="R45" s="69"/>
      <c r="S45" s="69"/>
      <c r="T45" s="69"/>
      <c r="U45" s="69"/>
      <c r="V45" s="69"/>
      <c r="W45" s="69"/>
      <c r="X45" s="69"/>
      <c r="Y45" s="69"/>
      <c r="Z45" s="70"/>
    </row>
    <row r="46" spans="2:26" x14ac:dyDescent="0.25">
      <c r="Q46" s="71"/>
      <c r="R46" s="72"/>
      <c r="S46" s="72"/>
      <c r="T46" s="72"/>
      <c r="U46" s="72"/>
      <c r="V46" s="72"/>
      <c r="W46" s="72"/>
      <c r="X46" s="72"/>
      <c r="Y46" s="72"/>
      <c r="Z46" s="73"/>
    </row>
    <row r="47" spans="2:26" x14ac:dyDescent="0.25">
      <c r="Q47" s="71"/>
      <c r="R47" s="72"/>
      <c r="S47" s="72"/>
      <c r="T47" s="72"/>
      <c r="U47" s="72"/>
      <c r="V47" s="72"/>
      <c r="W47" s="72"/>
      <c r="X47" s="72"/>
      <c r="Y47" s="72"/>
      <c r="Z47" s="73"/>
    </row>
    <row r="48" spans="2:26" x14ac:dyDescent="0.25">
      <c r="Q48" s="71"/>
      <c r="R48" s="72"/>
      <c r="S48" s="72"/>
      <c r="T48" s="72"/>
      <c r="U48" s="72"/>
      <c r="V48" s="72"/>
      <c r="W48" s="72"/>
      <c r="X48" s="72"/>
      <c r="Y48" s="72"/>
      <c r="Z48" s="73"/>
    </row>
    <row r="49" spans="17:26" x14ac:dyDescent="0.25">
      <c r="Q49" s="71"/>
      <c r="R49" s="72"/>
      <c r="S49" s="72"/>
      <c r="T49" s="72"/>
      <c r="U49" s="72"/>
      <c r="V49" s="72"/>
      <c r="W49" s="72"/>
      <c r="X49" s="72"/>
      <c r="Y49" s="72"/>
      <c r="Z49" s="73"/>
    </row>
    <row r="50" spans="17:26" x14ac:dyDescent="0.25">
      <c r="Q50" s="71"/>
      <c r="R50" s="72"/>
      <c r="S50" s="72"/>
      <c r="T50" s="72"/>
      <c r="U50" s="72"/>
      <c r="V50" s="72"/>
      <c r="W50" s="72"/>
      <c r="X50" s="72"/>
      <c r="Y50" s="72"/>
      <c r="Z50" s="73"/>
    </row>
    <row r="51" spans="17:26" x14ac:dyDescent="0.25">
      <c r="Q51" s="71"/>
      <c r="R51" s="72"/>
      <c r="S51" s="72"/>
      <c r="T51" s="72"/>
      <c r="U51" s="72"/>
      <c r="V51" s="72"/>
      <c r="W51" s="72"/>
      <c r="X51" s="72"/>
      <c r="Y51" s="72"/>
      <c r="Z51" s="73"/>
    </row>
    <row r="52" spans="17:26" x14ac:dyDescent="0.25">
      <c r="Q52" s="71"/>
      <c r="R52" s="72"/>
      <c r="S52" s="72"/>
      <c r="T52" s="72"/>
      <c r="U52" s="72"/>
      <c r="V52" s="72"/>
      <c r="W52" s="72"/>
      <c r="X52" s="72"/>
      <c r="Y52" s="72"/>
      <c r="Z52" s="73"/>
    </row>
    <row r="53" spans="17:26" x14ac:dyDescent="0.25">
      <c r="Q53" s="71"/>
      <c r="R53" s="72"/>
      <c r="S53" s="72"/>
      <c r="T53" s="72"/>
      <c r="U53" s="72"/>
      <c r="V53" s="72"/>
      <c r="W53" s="72"/>
      <c r="X53" s="72"/>
      <c r="Y53" s="72"/>
      <c r="Z53" s="73"/>
    </row>
    <row r="54" spans="17:26" x14ac:dyDescent="0.25">
      <c r="Q54" s="71"/>
      <c r="R54" s="72"/>
      <c r="S54" s="72"/>
      <c r="T54" s="72"/>
      <c r="U54" s="72"/>
      <c r="V54" s="72"/>
      <c r="W54" s="72"/>
      <c r="X54" s="72"/>
      <c r="Y54" s="72"/>
      <c r="Z54" s="73"/>
    </row>
    <row r="55" spans="17:26" x14ac:dyDescent="0.25">
      <c r="Q55" s="71"/>
      <c r="R55" s="72"/>
      <c r="S55" s="72"/>
      <c r="T55" s="72"/>
      <c r="U55" s="72"/>
      <c r="V55" s="72"/>
      <c r="W55" s="72"/>
      <c r="X55" s="72"/>
      <c r="Y55" s="72"/>
      <c r="Z55" s="73"/>
    </row>
    <row r="56" spans="17:26" x14ac:dyDescent="0.25">
      <c r="Q56" s="71"/>
      <c r="R56" s="72"/>
      <c r="S56" s="72"/>
      <c r="T56" s="72"/>
      <c r="U56" s="72"/>
      <c r="V56" s="72"/>
      <c r="W56" s="72"/>
      <c r="X56" s="72"/>
      <c r="Y56" s="72"/>
      <c r="Z56" s="73"/>
    </row>
    <row r="57" spans="17:26" x14ac:dyDescent="0.25">
      <c r="Q57" s="71"/>
      <c r="R57" s="72"/>
      <c r="S57" s="72"/>
      <c r="T57" s="72"/>
      <c r="U57" s="72"/>
      <c r="V57" s="72"/>
      <c r="W57" s="72"/>
      <c r="X57" s="72"/>
      <c r="Y57" s="72"/>
      <c r="Z57" s="73"/>
    </row>
    <row r="58" spans="17:26" ht="15.75" thickBot="1" x14ac:dyDescent="0.3">
      <c r="Q58" s="74"/>
      <c r="R58" s="75"/>
      <c r="S58" s="75"/>
      <c r="T58" s="75"/>
      <c r="U58" s="75"/>
      <c r="V58" s="75"/>
      <c r="W58" s="75"/>
      <c r="X58" s="75"/>
      <c r="Y58" s="75"/>
      <c r="Z58" s="76"/>
    </row>
    <row r="62" spans="17:26" ht="21.75" thickBot="1" x14ac:dyDescent="0.4">
      <c r="Q62" s="53" t="s">
        <v>42</v>
      </c>
      <c r="R62" s="11"/>
      <c r="S62" s="11"/>
      <c r="T62" s="11"/>
      <c r="U62" s="11"/>
      <c r="V62" s="11"/>
      <c r="W62" s="11"/>
    </row>
    <row r="63" spans="17:26" x14ac:dyDescent="0.25">
      <c r="Q63" s="68"/>
      <c r="R63" s="69"/>
      <c r="S63" s="69"/>
      <c r="T63" s="69"/>
      <c r="U63" s="69"/>
      <c r="V63" s="69"/>
      <c r="W63" s="69"/>
      <c r="X63" s="69"/>
      <c r="Y63" s="69"/>
      <c r="Z63" s="70"/>
    </row>
    <row r="64" spans="17:26" x14ac:dyDescent="0.25">
      <c r="Q64" s="71"/>
      <c r="R64" s="72"/>
      <c r="S64" s="72"/>
      <c r="T64" s="72"/>
      <c r="U64" s="72"/>
      <c r="V64" s="72"/>
      <c r="W64" s="72"/>
      <c r="X64" s="72"/>
      <c r="Y64" s="72"/>
      <c r="Z64" s="73"/>
    </row>
    <row r="65" spans="17:26" x14ac:dyDescent="0.25">
      <c r="Q65" s="71"/>
      <c r="R65" s="72"/>
      <c r="S65" s="72"/>
      <c r="T65" s="72"/>
      <c r="U65" s="72"/>
      <c r="V65" s="72"/>
      <c r="W65" s="72"/>
      <c r="X65" s="72"/>
      <c r="Y65" s="72"/>
      <c r="Z65" s="73"/>
    </row>
    <row r="66" spans="17:26" x14ac:dyDescent="0.25">
      <c r="Q66" s="71"/>
      <c r="R66" s="72"/>
      <c r="S66" s="72"/>
      <c r="T66" s="72"/>
      <c r="U66" s="72"/>
      <c r="V66" s="72"/>
      <c r="W66" s="72"/>
      <c r="X66" s="72"/>
      <c r="Y66" s="72"/>
      <c r="Z66" s="73"/>
    </row>
    <row r="67" spans="17:26" x14ac:dyDescent="0.25">
      <c r="Q67" s="71"/>
      <c r="R67" s="72"/>
      <c r="S67" s="72"/>
      <c r="T67" s="72"/>
      <c r="U67" s="72"/>
      <c r="V67" s="72"/>
      <c r="W67" s="72"/>
      <c r="X67" s="72"/>
      <c r="Y67" s="72"/>
      <c r="Z67" s="73"/>
    </row>
    <row r="68" spans="17:26" x14ac:dyDescent="0.25">
      <c r="Q68" s="71"/>
      <c r="R68" s="72"/>
      <c r="S68" s="72"/>
      <c r="T68" s="72"/>
      <c r="U68" s="72"/>
      <c r="V68" s="72"/>
      <c r="W68" s="72"/>
      <c r="X68" s="72"/>
      <c r="Y68" s="72"/>
      <c r="Z68" s="73"/>
    </row>
    <row r="69" spans="17:26" x14ac:dyDescent="0.25">
      <c r="Q69" s="71"/>
      <c r="R69" s="72"/>
      <c r="S69" s="72"/>
      <c r="T69" s="72"/>
      <c r="U69" s="72"/>
      <c r="V69" s="72"/>
      <c r="W69" s="72"/>
      <c r="X69" s="72"/>
      <c r="Y69" s="72"/>
      <c r="Z69" s="73"/>
    </row>
    <row r="70" spans="17:26" x14ac:dyDescent="0.25">
      <c r="Q70" s="71"/>
      <c r="R70" s="72"/>
      <c r="S70" s="72"/>
      <c r="T70" s="72"/>
      <c r="U70" s="72"/>
      <c r="V70" s="72"/>
      <c r="W70" s="72"/>
      <c r="X70" s="72"/>
      <c r="Y70" s="72"/>
      <c r="Z70" s="73"/>
    </row>
    <row r="71" spans="17:26" x14ac:dyDescent="0.25">
      <c r="Q71" s="71"/>
      <c r="R71" s="72"/>
      <c r="S71" s="72"/>
      <c r="T71" s="72"/>
      <c r="U71" s="72"/>
      <c r="V71" s="72"/>
      <c r="W71" s="72"/>
      <c r="X71" s="72"/>
      <c r="Y71" s="72"/>
      <c r="Z71" s="73"/>
    </row>
    <row r="72" spans="17:26" x14ac:dyDescent="0.25">
      <c r="Q72" s="71"/>
      <c r="R72" s="72"/>
      <c r="S72" s="72"/>
      <c r="T72" s="72"/>
      <c r="U72" s="72"/>
      <c r="V72" s="72"/>
      <c r="W72" s="72"/>
      <c r="X72" s="72"/>
      <c r="Y72" s="72"/>
      <c r="Z72" s="73"/>
    </row>
    <row r="73" spans="17:26" x14ac:dyDescent="0.25">
      <c r="Q73" s="71"/>
      <c r="R73" s="72"/>
      <c r="S73" s="72"/>
      <c r="T73" s="72"/>
      <c r="U73" s="72"/>
      <c r="V73" s="72"/>
      <c r="W73" s="72"/>
      <c r="X73" s="72"/>
      <c r="Y73" s="72"/>
      <c r="Z73" s="73"/>
    </row>
    <row r="74" spans="17:26" x14ac:dyDescent="0.25">
      <c r="Q74" s="71"/>
      <c r="R74" s="72"/>
      <c r="S74" s="72"/>
      <c r="T74" s="72"/>
      <c r="U74" s="72"/>
      <c r="V74" s="72"/>
      <c r="W74" s="72"/>
      <c r="X74" s="72"/>
      <c r="Y74" s="72"/>
      <c r="Z74" s="73"/>
    </row>
    <row r="75" spans="17:26" x14ac:dyDescent="0.25">
      <c r="Q75" s="71"/>
      <c r="R75" s="72"/>
      <c r="S75" s="72"/>
      <c r="T75" s="72"/>
      <c r="U75" s="72"/>
      <c r="V75" s="72"/>
      <c r="W75" s="72"/>
      <c r="X75" s="72"/>
      <c r="Y75" s="72"/>
      <c r="Z75" s="73"/>
    </row>
    <row r="76" spans="17:26" ht="15.75" thickBot="1" x14ac:dyDescent="0.3">
      <c r="Q76" s="74"/>
      <c r="R76" s="75"/>
      <c r="S76" s="75"/>
      <c r="T76" s="75"/>
      <c r="U76" s="75"/>
      <c r="V76" s="75"/>
      <c r="W76" s="75"/>
      <c r="X76" s="75"/>
      <c r="Y76" s="75"/>
      <c r="Z76" s="76"/>
    </row>
  </sheetData>
  <mergeCells count="19">
    <mergeCell ref="K2:V2"/>
    <mergeCell ref="Q10:Z23"/>
    <mergeCell ref="Q28:Z41"/>
    <mergeCell ref="Q45:Z58"/>
    <mergeCell ref="Q63:Z76"/>
    <mergeCell ref="K6:N6"/>
    <mergeCell ref="B6:J6"/>
    <mergeCell ref="D32:E32"/>
    <mergeCell ref="C35:E35"/>
    <mergeCell ref="C37:E38"/>
    <mergeCell ref="G8:N8"/>
    <mergeCell ref="B26:F26"/>
    <mergeCell ref="G26:N26"/>
    <mergeCell ref="D28:E28"/>
    <mergeCell ref="B8:F8"/>
    <mergeCell ref="D10:E10"/>
    <mergeCell ref="D14:E14"/>
    <mergeCell ref="C17:E17"/>
    <mergeCell ref="C19:E20"/>
  </mergeCells>
  <conditionalFormatting sqref="C19:E20">
    <cfRule type="iconSet" priority="2">
      <iconSet iconSet="3Arrows">
        <cfvo type="percent" val="0"/>
        <cfvo type="percent" val="33"/>
        <cfvo type="percent" val="67"/>
      </iconSet>
    </cfRule>
  </conditionalFormatting>
  <conditionalFormatting sqref="C37:E38">
    <cfRule type="iconSet" priority="1">
      <iconSet iconSet="3Arrows">
        <cfvo type="percent" val="0"/>
        <cfvo type="percent" val="33"/>
        <cfvo type="percent" val="67"/>
      </iconSet>
    </cfRule>
  </conditionalFormatting>
  <dataValidations count="1">
    <dataValidation type="list" allowBlank="1" showInputMessage="1" showErrorMessage="1" sqref="K6" xr:uid="{00000000-0002-0000-0100-000000000000}">
      <formula1>Vendedor</formula1>
    </dataValidation>
  </dataValidation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3"/>
  <sheetViews>
    <sheetView showGridLines="0" zoomScale="80" zoomScaleNormal="80" workbookViewId="0">
      <selection activeCell="C44" sqref="C44"/>
    </sheetView>
  </sheetViews>
  <sheetFormatPr baseColWidth="10" defaultRowHeight="18.75" x14ac:dyDescent="0.3"/>
  <cols>
    <col min="1" max="1" width="27.85546875" style="31" customWidth="1"/>
    <col min="2" max="2" width="14.28515625" style="31" bestFit="1" customWidth="1"/>
    <col min="3" max="3" width="21.5703125" style="31" bestFit="1" customWidth="1"/>
    <col min="4" max="4" width="22.7109375" style="31" bestFit="1" customWidth="1"/>
    <col min="5" max="13" width="14.28515625" style="31" bestFit="1" customWidth="1"/>
  </cols>
  <sheetData>
    <row r="1" spans="1:14" ht="31.5" x14ac:dyDescent="0.25">
      <c r="A1" s="80" t="s">
        <v>33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ht="19.5" thickBot="1" x14ac:dyDescent="0.35">
      <c r="B2" s="32">
        <v>2</v>
      </c>
      <c r="C2" s="32">
        <v>3</v>
      </c>
      <c r="D2" s="32">
        <v>4</v>
      </c>
      <c r="E2" s="32">
        <v>5</v>
      </c>
      <c r="F2" s="32">
        <v>6</v>
      </c>
      <c r="G2" s="32">
        <v>7</v>
      </c>
      <c r="H2" s="32">
        <v>8</v>
      </c>
      <c r="I2" s="32">
        <v>9</v>
      </c>
      <c r="J2" s="32">
        <v>10</v>
      </c>
      <c r="K2" s="32">
        <v>11</v>
      </c>
      <c r="L2" s="32">
        <v>12</v>
      </c>
      <c r="M2" s="32">
        <v>13</v>
      </c>
    </row>
    <row r="3" spans="1:14" ht="19.5" thickBot="1" x14ac:dyDescent="0.35">
      <c r="A3" s="32" t="str">
        <f>Reporte!K6</f>
        <v>Francisco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3" t="s">
        <v>13</v>
      </c>
    </row>
    <row r="4" spans="1:14" ht="19.5" thickBot="1" x14ac:dyDescent="0.3">
      <c r="A4" s="33" t="s">
        <v>0</v>
      </c>
      <c r="B4" s="16">
        <f>VLOOKUP($A$3,Ventas_Objetivo[[VENDEDOR]:[DIC]],B2,0)</f>
        <v>1845</v>
      </c>
      <c r="C4" s="16">
        <f>VLOOKUP($A$3,Ventas_Objetivo[[VENDEDOR]:[DIC]],C2,0)</f>
        <v>1568</v>
      </c>
      <c r="D4" s="16">
        <f>VLOOKUP($A$3,Ventas_Objetivo[[VENDEDOR]:[DIC]],D2,0)</f>
        <v>1416</v>
      </c>
      <c r="E4" s="16">
        <f>VLOOKUP($A$3,Ventas_Objetivo[[VENDEDOR]:[DIC]],E2,0)</f>
        <v>1252</v>
      </c>
      <c r="F4" s="16">
        <f>VLOOKUP($A$3,Ventas_Objetivo[[VENDEDOR]:[DIC]],F2,0)</f>
        <v>1181</v>
      </c>
      <c r="G4" s="16">
        <f>VLOOKUP($A$3,Ventas_Objetivo[[VENDEDOR]:[DIC]],G2,0)</f>
        <v>1700</v>
      </c>
      <c r="H4" s="16">
        <f>VLOOKUP($A$3,Ventas_Objetivo[[VENDEDOR]:[DIC]],H2,0)</f>
        <v>1054</v>
      </c>
      <c r="I4" s="16">
        <f>VLOOKUP($A$3,Ventas_Objetivo[[VENDEDOR]:[DIC]],I2,0)</f>
        <v>1445</v>
      </c>
      <c r="J4" s="16">
        <f>VLOOKUP($A$3,Ventas_Objetivo[[VENDEDOR]:[DIC]],J2,0)</f>
        <v>1254</v>
      </c>
      <c r="K4" s="16">
        <f>VLOOKUP($A$3,Ventas_Objetivo[[VENDEDOR]:[DIC]],K2,0)</f>
        <v>1706</v>
      </c>
      <c r="L4" s="16">
        <f>VLOOKUP($A$3,Ventas_Objetivo[[VENDEDOR]:[DIC]],L2,0)</f>
        <v>1366</v>
      </c>
      <c r="M4" s="16">
        <f>VLOOKUP($A$3,Ventas_Objetivo[[VENDEDOR]:[DIC]],M2,0)</f>
        <v>1086</v>
      </c>
      <c r="N4" s="1"/>
    </row>
    <row r="5" spans="1:14" ht="19.5" thickBot="1" x14ac:dyDescent="0.3">
      <c r="A5" s="33" t="s">
        <v>1</v>
      </c>
      <c r="B5" s="16">
        <f>VLOOKUP($A$3,Ventas_Reales[[VENDEDOR]:[DIC]],B2,0)</f>
        <v>2155</v>
      </c>
      <c r="C5" s="16">
        <f>VLOOKUP($A$3,Ventas_Reales[[VENDEDOR]:[DIC]],C2,0)</f>
        <v>2156</v>
      </c>
      <c r="D5" s="16">
        <f>VLOOKUP($A$3,Ventas_Reales[[VENDEDOR]:[DIC]],D2,0)</f>
        <v>1452</v>
      </c>
      <c r="E5" s="16">
        <f>VLOOKUP($A$3,Ventas_Reales[[VENDEDOR]:[DIC]],E2,0)</f>
        <v>1168</v>
      </c>
      <c r="F5" s="16">
        <f>VLOOKUP($A$3,Ventas_Reales[[VENDEDOR]:[DIC]],F2,0)</f>
        <v>2396</v>
      </c>
      <c r="G5" s="16">
        <f>VLOOKUP($A$3,Ventas_Reales[[VENDEDOR]:[DIC]],G2,0)</f>
        <v>1356</v>
      </c>
      <c r="H5" s="16">
        <f>VLOOKUP($A$3,Ventas_Reales[[VENDEDOR]:[DIC]],H2,0)</f>
        <v>1434</v>
      </c>
      <c r="I5" s="16">
        <f>VLOOKUP($A$3,Ventas_Reales[[VENDEDOR]:[DIC]],I2,0)</f>
        <v>2471</v>
      </c>
      <c r="J5" s="16">
        <f>VLOOKUP($A$3,Ventas_Reales[[VENDEDOR]:[DIC]],J2,0)</f>
        <v>2882</v>
      </c>
      <c r="K5" s="16">
        <f>VLOOKUP($A$3,Ventas_Reales[[VENDEDOR]:[DIC]],K2,0)</f>
        <v>1457</v>
      </c>
      <c r="L5" s="16">
        <f>VLOOKUP($A$3,Ventas_Reales[[VENDEDOR]:[DIC]],L2,0)</f>
        <v>1808</v>
      </c>
      <c r="M5" s="16">
        <f>VLOOKUP($A$3,Ventas_Reales[[VENDEDOR]:[DIC]],M2,0)</f>
        <v>2489</v>
      </c>
    </row>
    <row r="8" spans="1:14" ht="19.5" thickBot="1" x14ac:dyDescent="0.35">
      <c r="B8" s="32">
        <v>2</v>
      </c>
    </row>
    <row r="9" spans="1:14" ht="19.5" thickBot="1" x14ac:dyDescent="0.35">
      <c r="A9" s="32" t="s">
        <v>14</v>
      </c>
      <c r="B9" s="2" t="s">
        <v>2</v>
      </c>
      <c r="C9" s="2" t="s">
        <v>3</v>
      </c>
      <c r="D9" s="2" t="s">
        <v>4</v>
      </c>
      <c r="E9" s="2" t="s">
        <v>5</v>
      </c>
      <c r="F9" s="2" t="s">
        <v>6</v>
      </c>
      <c r="G9" s="2" t="s">
        <v>7</v>
      </c>
      <c r="H9" s="2" t="s">
        <v>8</v>
      </c>
      <c r="I9" s="2" t="s">
        <v>9</v>
      </c>
      <c r="J9" s="2" t="s">
        <v>10</v>
      </c>
      <c r="K9" s="2" t="s">
        <v>11</v>
      </c>
      <c r="L9" s="2" t="s">
        <v>12</v>
      </c>
      <c r="M9" s="3" t="s">
        <v>13</v>
      </c>
    </row>
    <row r="10" spans="1:14" ht="19.5" thickBot="1" x14ac:dyDescent="0.3">
      <c r="A10" s="33" t="s">
        <v>0</v>
      </c>
      <c r="B10" s="16">
        <f>SUM(Ventas_Objetivo[[#All],[ENE]])</f>
        <v>5275</v>
      </c>
      <c r="C10" s="16">
        <f>SUM(Ventas_Objetivo[[#All],[FEB]])</f>
        <v>4727</v>
      </c>
      <c r="D10" s="16">
        <f>SUM(Ventas_Objetivo[[#All],[MAR]])</f>
        <v>4638</v>
      </c>
      <c r="E10" s="16">
        <f>SUM(Ventas_Objetivo[[#All],[ABR]])</f>
        <v>3556</v>
      </c>
      <c r="F10" s="16">
        <f>SUM(Ventas_Objetivo[[#All],[MAY]])</f>
        <v>3939</v>
      </c>
      <c r="G10" s="16">
        <f>SUM(Ventas_Objetivo[[#All],[JUN]])</f>
        <v>5023</v>
      </c>
      <c r="H10" s="16">
        <f>SUM(Ventas_Objetivo[[#All],[JUL]])</f>
        <v>3665</v>
      </c>
      <c r="I10" s="16">
        <f>SUM(Ventas_Objetivo[[#All],[AGO]])</f>
        <v>4568</v>
      </c>
      <c r="J10" s="16">
        <f>SUM(Ventas_Objetivo[[#All],[SEP]])</f>
        <v>3865</v>
      </c>
      <c r="K10" s="16">
        <f>SUM(Ventas_Objetivo[[#All],[OCT]])</f>
        <v>4945</v>
      </c>
      <c r="L10" s="16">
        <f>SUM(Ventas_Objetivo[[#All],[NOV]])</f>
        <v>4467</v>
      </c>
      <c r="M10" s="16">
        <f>SUM(Ventas_Objetivo[[#All],[DIC]])</f>
        <v>4347</v>
      </c>
    </row>
    <row r="11" spans="1:14" ht="19.5" thickBot="1" x14ac:dyDescent="0.3">
      <c r="A11" s="33" t="s">
        <v>1</v>
      </c>
      <c r="B11" s="16">
        <f>SUM(Ventas_Reales[ENE])</f>
        <v>6150</v>
      </c>
      <c r="C11" s="16">
        <f>SUM(Ventas_Reales[FEB])</f>
        <v>5927</v>
      </c>
      <c r="D11" s="16">
        <f>SUM(Ventas_Reales[MAR])</f>
        <v>6706</v>
      </c>
      <c r="E11" s="16">
        <f>SUM(Ventas_Reales[ABR])</f>
        <v>5167</v>
      </c>
      <c r="F11" s="16">
        <f>SUM(Ventas_Reales[MAY])</f>
        <v>6882</v>
      </c>
      <c r="G11" s="16">
        <f>SUM(Ventas_Reales[JUN])</f>
        <v>4456</v>
      </c>
      <c r="H11" s="16">
        <f>SUM(Ventas_Reales[JUL])</f>
        <v>6119</v>
      </c>
      <c r="I11" s="16">
        <f>SUM(Ventas_Reales[AGO])</f>
        <v>7033</v>
      </c>
      <c r="J11" s="16">
        <f>SUM(Ventas_Reales[SEP])</f>
        <v>6972</v>
      </c>
      <c r="K11" s="16">
        <f>SUM(Ventas_Reales[OCT])</f>
        <v>5537</v>
      </c>
      <c r="L11" s="16">
        <f>SUM(Ventas_Reales[NOV])</f>
        <v>5787</v>
      </c>
      <c r="M11" s="16">
        <f>SUM(Ventas_Reales[DIC])</f>
        <v>7059</v>
      </c>
    </row>
    <row r="12" spans="1:14" x14ac:dyDescent="0.3">
      <c r="C12" s="34"/>
      <c r="D12" s="35"/>
    </row>
    <row r="13" spans="1:14" x14ac:dyDescent="0.3">
      <c r="C13" s="34"/>
      <c r="D13" s="35"/>
    </row>
    <row r="14" spans="1:14" x14ac:dyDescent="0.3">
      <c r="C14" s="34"/>
      <c r="D14" s="35"/>
    </row>
    <row r="15" spans="1:14" x14ac:dyDescent="0.3">
      <c r="C15" s="34"/>
      <c r="D15" s="35"/>
      <c r="E15" s="36"/>
    </row>
    <row r="16" spans="1:14" x14ac:dyDescent="0.3">
      <c r="B16" s="37" t="s">
        <v>30</v>
      </c>
      <c r="C16" s="37" t="s">
        <v>31</v>
      </c>
      <c r="D16" s="37" t="s">
        <v>32</v>
      </c>
      <c r="E16" s="38"/>
    </row>
    <row r="17" spans="2:5" x14ac:dyDescent="0.3">
      <c r="B17" s="39">
        <v>1</v>
      </c>
      <c r="C17" s="39" t="str">
        <f>Datos!C23</f>
        <v>Carolina</v>
      </c>
      <c r="D17" s="40">
        <f>Datos!P23/SUM(Ventas_Reales[TOTAL])</f>
        <v>0.38116403550376043</v>
      </c>
      <c r="E17" s="41"/>
    </row>
    <row r="18" spans="2:5" x14ac:dyDescent="0.3">
      <c r="B18" s="42">
        <v>2</v>
      </c>
      <c r="C18" s="42" t="str">
        <f>Datos!C24</f>
        <v>Francisco</v>
      </c>
      <c r="D18" s="41">
        <f>Datos!P24/SUM(Ventas_Reales[TOTAL])</f>
        <v>0.31470966867673961</v>
      </c>
      <c r="E18" s="41"/>
    </row>
    <row r="19" spans="2:5" x14ac:dyDescent="0.3">
      <c r="B19" s="39">
        <v>3</v>
      </c>
      <c r="C19" s="39" t="str">
        <f>Datos!C25</f>
        <v>Clara</v>
      </c>
      <c r="D19" s="40">
        <f>Datos!P25/SUM(Ventas_Reales[TOTAL])</f>
        <v>0.30412629581949996</v>
      </c>
      <c r="E19" s="41"/>
    </row>
    <row r="20" spans="2:5" x14ac:dyDescent="0.3">
      <c r="B20" s="42">
        <v>4</v>
      </c>
      <c r="C20" s="42" t="str">
        <f>Datos!C26</f>
        <v>Rodolfo</v>
      </c>
      <c r="D20" s="41">
        <f>Datos!P26/SUM(Ventas_Reales[TOTAL])</f>
        <v>0</v>
      </c>
      <c r="E20" s="41"/>
    </row>
    <row r="21" spans="2:5" x14ac:dyDescent="0.3">
      <c r="B21" s="39">
        <v>5</v>
      </c>
      <c r="C21" s="39" t="str">
        <f>Datos!C27</f>
        <v>Juan Carlos</v>
      </c>
      <c r="D21" s="40">
        <f>Datos!P27/SUM(Ventas_Reales[TOTAL])</f>
        <v>0</v>
      </c>
      <c r="E21" s="41"/>
    </row>
    <row r="22" spans="2:5" x14ac:dyDescent="0.3">
      <c r="B22" s="42">
        <v>6</v>
      </c>
      <c r="C22" s="42" t="str">
        <f>Datos!C28</f>
        <v>María</v>
      </c>
      <c r="D22" s="41">
        <f>Datos!P28/SUM(Ventas_Reales[TOTAL])</f>
        <v>0</v>
      </c>
      <c r="E22" s="41"/>
    </row>
    <row r="23" spans="2:5" x14ac:dyDescent="0.3">
      <c r="B23" s="39">
        <v>7</v>
      </c>
      <c r="C23" s="39" t="str">
        <f>Datos!C29</f>
        <v>Carmen</v>
      </c>
      <c r="D23" s="40">
        <f>Datos!P29/SUM(Ventas_Reales[TOTAL])</f>
        <v>0</v>
      </c>
      <c r="E23" s="41"/>
    </row>
    <row r="24" spans="2:5" x14ac:dyDescent="0.3">
      <c r="B24" s="42">
        <v>8</v>
      </c>
      <c r="C24" s="42" t="str">
        <f>Datos!C30</f>
        <v>Mirtha</v>
      </c>
      <c r="D24" s="41">
        <f>Datos!P30/SUM(Ventas_Reales[TOTAL])</f>
        <v>0</v>
      </c>
      <c r="E24" s="41"/>
    </row>
    <row r="25" spans="2:5" x14ac:dyDescent="0.3">
      <c r="B25" s="39">
        <v>9</v>
      </c>
      <c r="C25" s="39" t="e">
        <f>Datos!#REF!</f>
        <v>#REF!</v>
      </c>
      <c r="D25" s="40" t="e">
        <f>Datos!#REF!/SUM(Ventas_Reales[TOTAL])</f>
        <v>#REF!</v>
      </c>
      <c r="E25" s="41"/>
    </row>
    <row r="26" spans="2:5" x14ac:dyDescent="0.3">
      <c r="B26" s="42">
        <v>10</v>
      </c>
      <c r="C26" s="42" t="e">
        <f>Datos!#REF!</f>
        <v>#REF!</v>
      </c>
      <c r="D26" s="41" t="e">
        <f>Datos!#REF!/SUM(Ventas_Reales[TOTAL])</f>
        <v>#REF!</v>
      </c>
      <c r="E26" s="41"/>
    </row>
    <row r="27" spans="2:5" x14ac:dyDescent="0.3">
      <c r="B27" s="39">
        <v>11</v>
      </c>
      <c r="C27" s="39" t="e">
        <f>Datos!#REF!</f>
        <v>#REF!</v>
      </c>
      <c r="D27" s="40" t="e">
        <f>Datos!#REF!/SUM(Ventas_Reales[TOTAL])</f>
        <v>#REF!</v>
      </c>
      <c r="E27" s="41"/>
    </row>
    <row r="28" spans="2:5" x14ac:dyDescent="0.3">
      <c r="B28" s="42">
        <v>12</v>
      </c>
      <c r="C28" s="42" t="e">
        <f>Datos!#REF!</f>
        <v>#REF!</v>
      </c>
      <c r="D28" s="41" t="e">
        <f>Datos!#REF!/SUM(Ventas_Reales[TOTAL])</f>
        <v>#REF!</v>
      </c>
      <c r="E28" s="41"/>
    </row>
    <row r="29" spans="2:5" x14ac:dyDescent="0.3">
      <c r="B29" s="39">
        <v>13</v>
      </c>
      <c r="C29" s="39" t="e">
        <f>Datos!#REF!</f>
        <v>#REF!</v>
      </c>
      <c r="D29" s="40" t="e">
        <f>Datos!#REF!/SUM(Ventas_Reales[TOTAL])</f>
        <v>#REF!</v>
      </c>
      <c r="E29" s="41"/>
    </row>
    <row r="30" spans="2:5" x14ac:dyDescent="0.3">
      <c r="B30" s="42">
        <v>14</v>
      </c>
      <c r="C30" s="42" t="e">
        <f>Datos!#REF!</f>
        <v>#REF!</v>
      </c>
      <c r="D30" s="41" t="e">
        <f>Datos!#REF!/SUM(Ventas_Reales[TOTAL])</f>
        <v>#REF!</v>
      </c>
      <c r="E30" s="41"/>
    </row>
    <row r="31" spans="2:5" x14ac:dyDescent="0.3">
      <c r="B31" s="39">
        <v>15</v>
      </c>
      <c r="C31" s="39" t="e">
        <f>Datos!#REF!</f>
        <v>#REF!</v>
      </c>
      <c r="D31" s="40" t="e">
        <f>Datos!#REF!/SUM(Ventas_Reales[TOTAL])</f>
        <v>#REF!</v>
      </c>
      <c r="E31" s="41"/>
    </row>
    <row r="32" spans="2:5" x14ac:dyDescent="0.3">
      <c r="B32" s="42">
        <v>16</v>
      </c>
      <c r="C32" s="42">
        <f>Datos!C31</f>
        <v>0</v>
      </c>
      <c r="D32" s="41">
        <f>Datos!P31/SUM(Ventas_Reales[TOTAL])</f>
        <v>0</v>
      </c>
      <c r="E32" s="41"/>
    </row>
    <row r="33" spans="2:5" x14ac:dyDescent="0.3">
      <c r="B33" s="39">
        <v>17</v>
      </c>
      <c r="C33" s="39">
        <f>Datos!C32</f>
        <v>0</v>
      </c>
      <c r="D33" s="40">
        <f>Datos!P32/SUM(Ventas_Reales[TOTAL])</f>
        <v>0</v>
      </c>
      <c r="E33" s="41"/>
    </row>
    <row r="34" spans="2:5" x14ac:dyDescent="0.3">
      <c r="B34" s="42">
        <v>18</v>
      </c>
      <c r="C34" s="42">
        <f>Datos!C33</f>
        <v>0</v>
      </c>
      <c r="D34" s="41">
        <f>Datos!P33/SUM(Ventas_Reales[TOTAL])</f>
        <v>0</v>
      </c>
      <c r="E34" s="41"/>
    </row>
    <row r="35" spans="2:5" x14ac:dyDescent="0.3">
      <c r="B35" s="39">
        <v>19</v>
      </c>
      <c r="C35" s="39">
        <f>Datos!C34</f>
        <v>0</v>
      </c>
      <c r="D35" s="40">
        <f>Datos!P34/SUM(Ventas_Reales[TOTAL])</f>
        <v>0</v>
      </c>
      <c r="E35" s="41"/>
    </row>
    <row r="36" spans="2:5" x14ac:dyDescent="0.3">
      <c r="B36" s="42">
        <v>20</v>
      </c>
      <c r="C36" s="42">
        <f>Datos!C35</f>
        <v>0</v>
      </c>
      <c r="D36" s="41">
        <f>Datos!P35/SUM(Ventas_Reales[TOTAL])</f>
        <v>0</v>
      </c>
      <c r="E36" s="41"/>
    </row>
    <row r="37" spans="2:5" x14ac:dyDescent="0.3">
      <c r="B37" s="39">
        <v>21</v>
      </c>
      <c r="C37" s="39">
        <f>Datos!C36</f>
        <v>0</v>
      </c>
      <c r="D37" s="40">
        <f>Datos!P36/SUM(Ventas_Reales[TOTAL])</f>
        <v>0</v>
      </c>
      <c r="E37" s="41"/>
    </row>
    <row r="38" spans="2:5" x14ac:dyDescent="0.3">
      <c r="B38" s="42">
        <v>22</v>
      </c>
      <c r="C38" s="42">
        <f>Datos!C37</f>
        <v>0</v>
      </c>
      <c r="D38" s="41">
        <f>Datos!P37/SUM(Ventas_Reales[TOTAL])</f>
        <v>0</v>
      </c>
      <c r="E38" s="41"/>
    </row>
    <row r="39" spans="2:5" x14ac:dyDescent="0.3">
      <c r="B39" s="39">
        <v>23</v>
      </c>
      <c r="C39" s="39">
        <f>Datos!C38</f>
        <v>0</v>
      </c>
      <c r="D39" s="40">
        <f>Datos!P38/SUM(Ventas_Reales[TOTAL])</f>
        <v>0</v>
      </c>
      <c r="E39" s="41"/>
    </row>
    <row r="40" spans="2:5" x14ac:dyDescent="0.3">
      <c r="B40" s="42">
        <v>24</v>
      </c>
      <c r="C40" s="42">
        <f>Datos!C39</f>
        <v>0</v>
      </c>
      <c r="D40" s="41">
        <f>Datos!P39/SUM(Ventas_Reales[TOTAL])</f>
        <v>0</v>
      </c>
      <c r="E40" s="41"/>
    </row>
    <row r="41" spans="2:5" x14ac:dyDescent="0.3">
      <c r="B41" s="39">
        <v>25</v>
      </c>
      <c r="C41" s="39">
        <f>Datos!C40</f>
        <v>0</v>
      </c>
      <c r="D41" s="40">
        <f>Datos!P40/SUM(Ventas_Reales[TOTAL])</f>
        <v>0</v>
      </c>
      <c r="E41" s="41"/>
    </row>
    <row r="42" spans="2:5" x14ac:dyDescent="0.3">
      <c r="B42" s="42">
        <v>26</v>
      </c>
      <c r="C42" s="42">
        <f>Datos!C41</f>
        <v>0</v>
      </c>
      <c r="D42" s="41">
        <f>Datos!P41/SUM(Ventas_Reales[TOTAL])</f>
        <v>0</v>
      </c>
      <c r="E42" s="41"/>
    </row>
    <row r="43" spans="2:5" x14ac:dyDescent="0.3">
      <c r="E43" s="36"/>
    </row>
  </sheetData>
  <mergeCells count="1">
    <mergeCell ref="A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Datos</vt:lpstr>
      <vt:lpstr>Reporte</vt:lpstr>
      <vt:lpstr>Cálculos Auxiliares</vt:lpstr>
      <vt:lpstr>Vendedor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PlanillaExcel</dc:creator>
  <cp:lastModifiedBy>AULA3-E48</cp:lastModifiedBy>
  <dcterms:created xsi:type="dcterms:W3CDTF">2022-01-06T15:04:23Z</dcterms:created>
  <dcterms:modified xsi:type="dcterms:W3CDTF">2022-12-03T21:24:01Z</dcterms:modified>
</cp:coreProperties>
</file>